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ICITACIONES XVII COMPARTIDA\2024\Licitaciones 2024\PUBLICAS 2024\FIEU202415 REHABILITACION PARQUE FLORES MAGON\"/>
    </mc:Choice>
  </mc:AlternateContent>
  <bookViews>
    <workbookView xWindow="-24120" yWindow="-2070" windowWidth="24240" windowHeight="13140"/>
  </bookViews>
  <sheets>
    <sheet name="Presupuesto (2)" sheetId="11" r:id="rId1"/>
    <sheet name="Hoja1" sheetId="9" state="hidden" r:id="rId2"/>
  </sheets>
  <externalReferences>
    <externalReference r:id="rId3"/>
  </externalReferences>
  <definedNames>
    <definedName name="A_IMPRESIÓN_IM" localSheetId="0">[1]SINNOMB!#REF!</definedName>
    <definedName name="A_IMPRESIÓN_IM">[1]SINNOMB!#REF!</definedName>
    <definedName name="NUMERO" localSheetId="0">#REF!</definedName>
    <definedName name="NUMERO">#REF!</definedName>
    <definedName name="OJETE" localSheetId="0">#REF!</definedName>
    <definedName name="OJETE">#REF!</definedName>
    <definedName name="PASE" localSheetId="0">#REF!</definedName>
    <definedName name="PASE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_xlnm.Print_Titles" localSheetId="0">'Presupuesto (2)'!$1:$13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1" l="1"/>
  <c r="G16" i="11"/>
  <c r="G17" i="11"/>
  <c r="G18" i="11"/>
  <c r="G19" i="11"/>
  <c r="G20" i="11"/>
  <c r="G21" i="11"/>
  <c r="G22" i="11"/>
  <c r="G23" i="11"/>
  <c r="G24" i="11"/>
  <c r="G27" i="11"/>
  <c r="G28" i="11"/>
  <c r="G29" i="11"/>
  <c r="G30" i="11"/>
  <c r="G32" i="11"/>
  <c r="G33" i="11"/>
  <c r="G34" i="11"/>
  <c r="G35" i="11"/>
  <c r="G36" i="11"/>
  <c r="G37" i="11"/>
  <c r="G38" i="11"/>
  <c r="G39" i="11"/>
  <c r="G41" i="11"/>
  <c r="G42" i="11"/>
  <c r="G43" i="11"/>
  <c r="G44" i="11"/>
  <c r="G46" i="11"/>
  <c r="G47" i="11"/>
  <c r="G48" i="11"/>
  <c r="G49" i="11"/>
  <c r="G50" i="11"/>
  <c r="G52" i="11"/>
  <c r="G53" i="11"/>
  <c r="G54" i="11"/>
  <c r="G55" i="11"/>
  <c r="G56" i="11"/>
  <c r="G57" i="11"/>
  <c r="G58" i="11"/>
  <c r="G59" i="11"/>
  <c r="G60" i="11"/>
  <c r="G61" i="11"/>
  <c r="G62" i="11"/>
  <c r="G64" i="11"/>
  <c r="G65" i="11"/>
  <c r="G66" i="11"/>
  <c r="G67" i="11"/>
  <c r="G68" i="11"/>
  <c r="G70" i="11"/>
  <c r="G72" i="11"/>
  <c r="G73" i="11"/>
  <c r="G74" i="11"/>
  <c r="G75" i="11"/>
  <c r="G76" i="11"/>
  <c r="G77" i="11"/>
  <c r="G78" i="11"/>
  <c r="G81" i="11"/>
  <c r="G83" i="11"/>
  <c r="G84" i="11"/>
  <c r="G85" i="11"/>
  <c r="G86" i="11"/>
  <c r="G87" i="11"/>
  <c r="G88" i="11"/>
  <c r="G89" i="11"/>
  <c r="G90" i="11"/>
  <c r="G91" i="11"/>
  <c r="G92" i="11"/>
  <c r="G94" i="11"/>
  <c r="G95" i="11"/>
  <c r="G96" i="11"/>
  <c r="G97" i="11"/>
  <c r="G98" i="11"/>
  <c r="G99" i="11"/>
  <c r="G101" i="11"/>
  <c r="G102" i="11"/>
  <c r="G103" i="11"/>
  <c r="G105" i="11"/>
  <c r="G106" i="11"/>
  <c r="G107" i="11"/>
  <c r="G108" i="11"/>
  <c r="G110" i="11"/>
  <c r="G111" i="11"/>
  <c r="G112" i="11"/>
  <c r="G113" i="11"/>
  <c r="G114" i="11"/>
  <c r="G115" i="11"/>
  <c r="G116" i="11"/>
  <c r="G117" i="11"/>
  <c r="G118" i="11"/>
  <c r="G119" i="11"/>
  <c r="G121" i="11"/>
  <c r="G122" i="11"/>
  <c r="G123" i="11"/>
  <c r="G124" i="11"/>
  <c r="G126" i="11"/>
  <c r="G127" i="11"/>
  <c r="G128" i="11"/>
  <c r="G129" i="11"/>
  <c r="G130" i="11"/>
  <c r="G131" i="11"/>
  <c r="G132" i="11"/>
  <c r="G133" i="11"/>
  <c r="G134" i="11"/>
  <c r="G135" i="11"/>
  <c r="G136" i="11"/>
  <c r="G138" i="11"/>
  <c r="G141" i="11"/>
  <c r="G142" i="11"/>
  <c r="G143" i="11"/>
  <c r="G144" i="11"/>
  <c r="G145" i="11"/>
  <c r="G146" i="11"/>
  <c r="G147" i="11"/>
  <c r="G148" i="11"/>
  <c r="G149" i="11"/>
  <c r="G150" i="11"/>
  <c r="G152" i="11"/>
  <c r="G153" i="11"/>
  <c r="G155" i="11"/>
  <c r="G156" i="11"/>
  <c r="G157" i="11"/>
  <c r="G158" i="11"/>
  <c r="G159" i="11"/>
  <c r="G161" i="11"/>
  <c r="G162" i="11"/>
  <c r="G164" i="11"/>
  <c r="G165" i="11"/>
  <c r="G166" i="11"/>
  <c r="G167" i="11"/>
  <c r="G168" i="11"/>
  <c r="G170" i="11"/>
  <c r="G171" i="11"/>
  <c r="G173" i="11"/>
  <c r="G174" i="11"/>
  <c r="G175" i="11"/>
  <c r="G177" i="11"/>
  <c r="G178" i="11"/>
  <c r="G180" i="11" l="1"/>
  <c r="G181" i="11" s="1"/>
  <c r="G182" i="11" l="1"/>
  <c r="F223" i="9"/>
  <c r="F222" i="9"/>
  <c r="J208" i="9"/>
  <c r="I208" i="9"/>
  <c r="AH168" i="9"/>
  <c r="AG168" i="9"/>
  <c r="F168" i="9"/>
  <c r="P167" i="9"/>
  <c r="O167" i="9"/>
  <c r="F167" i="9"/>
  <c r="I166" i="9"/>
  <c r="F166" i="9"/>
  <c r="F165" i="9"/>
  <c r="J164" i="9"/>
  <c r="K164" i="9" s="1"/>
  <c r="I164" i="9"/>
  <c r="F164" i="9"/>
  <c r="F163" i="9"/>
  <c r="G161" i="9"/>
  <c r="G160" i="9"/>
  <c r="G159" i="9"/>
  <c r="G158" i="9"/>
  <c r="G157" i="9"/>
  <c r="G156" i="9"/>
  <c r="G155" i="9"/>
  <c r="G154" i="9"/>
  <c r="G153" i="9"/>
  <c r="G152" i="9"/>
  <c r="G151" i="9"/>
  <c r="F149" i="9"/>
  <c r="F148" i="9"/>
  <c r="F147" i="9"/>
  <c r="M146" i="9"/>
  <c r="F146" i="9"/>
  <c r="F145" i="9"/>
  <c r="H144" i="9"/>
  <c r="F144" i="9"/>
  <c r="F143" i="9"/>
  <c r="F142" i="9"/>
  <c r="F141" i="9"/>
  <c r="F140" i="9"/>
  <c r="F139" i="9"/>
  <c r="F137" i="9"/>
  <c r="F136" i="9"/>
  <c r="F135" i="9"/>
  <c r="F134" i="9"/>
  <c r="F133" i="9"/>
  <c r="F131" i="9"/>
  <c r="J130" i="9"/>
  <c r="H130" i="9"/>
  <c r="F130" i="9"/>
  <c r="H129" i="9"/>
  <c r="J129" i="9" s="1"/>
  <c r="F129" i="9"/>
  <c r="J128" i="9"/>
  <c r="H128" i="9"/>
  <c r="F128" i="9"/>
  <c r="H127" i="9"/>
  <c r="J127" i="9" s="1"/>
  <c r="F127" i="9"/>
  <c r="J126" i="9"/>
  <c r="H126" i="9"/>
  <c r="F126" i="9"/>
  <c r="J125" i="9"/>
  <c r="H125" i="9"/>
  <c r="F125" i="9"/>
  <c r="J124" i="9"/>
  <c r="H124" i="9"/>
  <c r="F124" i="9"/>
  <c r="H123" i="9"/>
  <c r="J123" i="9" s="1"/>
  <c r="F123" i="9"/>
  <c r="F122" i="9"/>
  <c r="F119" i="9"/>
  <c r="F118" i="9"/>
  <c r="F117" i="9"/>
  <c r="F116" i="9"/>
  <c r="F115" i="9"/>
  <c r="J114" i="9"/>
  <c r="H114" i="9"/>
  <c r="F114" i="9"/>
  <c r="H113" i="9"/>
  <c r="J113" i="9" s="1"/>
  <c r="F113" i="9"/>
  <c r="F111" i="9"/>
  <c r="H109" i="9"/>
  <c r="F109" i="9"/>
  <c r="H108" i="9"/>
  <c r="F108" i="9"/>
  <c r="J107" i="9"/>
  <c r="I107" i="9"/>
  <c r="H107" i="9" s="1"/>
  <c r="F107" i="9"/>
  <c r="H106" i="9"/>
  <c r="F106" i="9"/>
  <c r="H105" i="9"/>
  <c r="F105" i="9"/>
  <c r="H104" i="9"/>
  <c r="F104" i="9"/>
  <c r="J103" i="9"/>
  <c r="I103" i="9"/>
  <c r="H103" i="9"/>
  <c r="K103" i="9" s="1"/>
  <c r="F103" i="9"/>
  <c r="N101" i="9"/>
  <c r="L101" i="9"/>
  <c r="K101" i="9"/>
  <c r="I101" i="9"/>
  <c r="H101" i="9"/>
  <c r="P101" i="9" s="1"/>
  <c r="Q101" i="9" s="1"/>
  <c r="F101" i="9"/>
  <c r="F100" i="9"/>
  <c r="H99" i="9"/>
  <c r="H100" i="9" s="1"/>
  <c r="F99" i="9"/>
  <c r="R98" i="9"/>
  <c r="S98" i="9" s="1"/>
  <c r="Q98" i="9"/>
  <c r="T98" i="9" s="1"/>
  <c r="F98" i="9"/>
  <c r="F97" i="9"/>
  <c r="F96" i="9"/>
  <c r="F95" i="9"/>
  <c r="J94" i="9"/>
  <c r="I94" i="9"/>
  <c r="K94" i="9" s="1"/>
  <c r="F94" i="9"/>
  <c r="K93" i="9"/>
  <c r="M93" i="9" s="1"/>
  <c r="H93" i="9"/>
  <c r="J93" i="9" s="1"/>
  <c r="F93" i="9"/>
  <c r="F92" i="9"/>
  <c r="H90" i="9"/>
  <c r="H89" i="9"/>
  <c r="J88" i="9"/>
  <c r="I88" i="9"/>
  <c r="H88" i="9" s="1"/>
  <c r="H87" i="9"/>
  <c r="H86" i="9"/>
  <c r="H85" i="9"/>
  <c r="I84" i="9"/>
  <c r="H84" i="9" s="1"/>
  <c r="F82" i="9"/>
  <c r="F81" i="9"/>
  <c r="F80" i="9"/>
  <c r="N79" i="9"/>
  <c r="M79" i="9"/>
  <c r="L79" i="9"/>
  <c r="F79" i="9"/>
  <c r="F77" i="9"/>
  <c r="F76" i="9"/>
  <c r="F75" i="9"/>
  <c r="O74" i="9"/>
  <c r="F74" i="9"/>
  <c r="J73" i="9"/>
  <c r="F73" i="9"/>
  <c r="L72" i="9"/>
  <c r="F72" i="9"/>
  <c r="L71" i="9"/>
  <c r="F71" i="9"/>
  <c r="L70" i="9"/>
  <c r="F70" i="9"/>
  <c r="J68" i="9"/>
  <c r="F68" i="9"/>
  <c r="F66" i="9"/>
  <c r="F65" i="9"/>
  <c r="F64" i="9"/>
  <c r="F63" i="9"/>
  <c r="F62" i="9"/>
  <c r="F60" i="9"/>
  <c r="F59" i="9"/>
  <c r="F58" i="9"/>
  <c r="J57" i="9"/>
  <c r="F57" i="9"/>
  <c r="J56" i="9"/>
  <c r="F56" i="9"/>
  <c r="J55" i="9"/>
  <c r="F55" i="9"/>
  <c r="F54" i="9"/>
  <c r="F53" i="9"/>
  <c r="F52" i="9"/>
  <c r="F51" i="9"/>
  <c r="F50" i="9"/>
  <c r="F48" i="9"/>
  <c r="F47" i="9"/>
  <c r="F46" i="9"/>
  <c r="F45" i="9"/>
  <c r="F44" i="9"/>
  <c r="H42" i="9"/>
  <c r="F42" i="9"/>
  <c r="F41" i="9"/>
  <c r="I40" i="9"/>
  <c r="J40" i="9" s="1"/>
  <c r="F40" i="9"/>
  <c r="N39" i="9"/>
  <c r="M39" i="9"/>
  <c r="J39" i="9"/>
  <c r="K39" i="9" s="1"/>
  <c r="L39" i="9" s="1"/>
  <c r="H39" i="9"/>
  <c r="I39" i="9" s="1"/>
  <c r="F39" i="9"/>
  <c r="H37" i="9"/>
  <c r="F37" i="9"/>
  <c r="H36" i="9"/>
  <c r="I36" i="9" s="1"/>
  <c r="F36" i="9"/>
  <c r="F35" i="9"/>
  <c r="H34" i="9"/>
  <c r="F34" i="9"/>
  <c r="H33" i="9"/>
  <c r="F33" i="9"/>
  <c r="H32" i="9"/>
  <c r="F32" i="9"/>
  <c r="H31" i="9"/>
  <c r="F31" i="9"/>
  <c r="H30" i="9"/>
  <c r="I30" i="9" s="1"/>
  <c r="J30" i="9" s="1"/>
  <c r="F30" i="9"/>
  <c r="F28" i="9"/>
  <c r="F27" i="9"/>
  <c r="H26" i="9"/>
  <c r="F26" i="9"/>
  <c r="I25" i="9"/>
  <c r="H25" i="9"/>
  <c r="F25" i="9"/>
  <c r="F22" i="9"/>
  <c r="F21" i="9"/>
  <c r="F20" i="9"/>
  <c r="I19" i="9"/>
  <c r="F19" i="9"/>
  <c r="H18" i="9"/>
  <c r="F18" i="9"/>
  <c r="H17" i="9"/>
  <c r="F17" i="9"/>
  <c r="F16" i="9"/>
  <c r="F15" i="9"/>
  <c r="F14" i="9"/>
  <c r="F13" i="9"/>
  <c r="F225" i="9" s="1"/>
  <c r="N93" i="9" l="1"/>
  <c r="U98" i="9"/>
  <c r="O39" i="9"/>
  <c r="R79" i="9"/>
  <c r="F226" i="9"/>
  <c r="F227" i="9" s="1"/>
</calcChain>
</file>

<file path=xl/sharedStrings.xml><?xml version="1.0" encoding="utf-8"?>
<sst xmlns="http://schemas.openxmlformats.org/spreadsheetml/2006/main" count="952" uniqueCount="379">
  <si>
    <t>CLAVE</t>
  </si>
  <si>
    <t>DIRECCION DE OBRAS PUBLICAS</t>
  </si>
  <si>
    <t>CONCEPTO</t>
  </si>
  <si>
    <t>UNIDAD</t>
  </si>
  <si>
    <t>CANTIDAD</t>
  </si>
  <si>
    <t>PRECIO UNITARIO</t>
  </si>
  <si>
    <t>IMPORTE</t>
  </si>
  <si>
    <t>DIRECCIÓN GENERAL DE GESTIÓN INTEGRAL DE LA CIUDAD</t>
  </si>
  <si>
    <t>H. XVII AYUNTAMIENTO DE LA PAZ</t>
  </si>
  <si>
    <t>M2</t>
  </si>
  <si>
    <t>ML</t>
  </si>
  <si>
    <t>PZA</t>
  </si>
  <si>
    <t>LOTE</t>
  </si>
  <si>
    <t>PRESUPUESTO</t>
  </si>
  <si>
    <t>PRELIMINARES</t>
  </si>
  <si>
    <t>TRAZO Y NIVELACION, INDICANDO EL PERÍMETRO Y ÁREA GENERAL DE TRABAJO, NIVELES Y REFERENCIAS GENERALES: MARCAS DE CAL EN SITIO, TRAZO CON EQUIPO TOPOGRÁFICO, MANO DE OBRA, EQUIPO, HERRAMIENTA Y TODO LO NECESARIO PARA SU CORRECTA EJECUCIÓN A LÍNEA DE PROYECTO.</t>
  </si>
  <si>
    <t>M3</t>
  </si>
  <si>
    <t>KG</t>
  </si>
  <si>
    <t>JUEGOS INFANTILES</t>
  </si>
  <si>
    <t>APARATOS DE EJERCICIO</t>
  </si>
  <si>
    <t>SISTEMA DE RIEGO</t>
  </si>
  <si>
    <t>SUMINISTRO E INSTALACION DE BOMBA SUMERGIBLE MARCA STA-RITE DE 1  HP, 220 VOLTS, INCLUYE: MATERIALES NECESARIOS, CONSUMIBLES, HERRAMIENTA, EQUIPO Y MANO DE OBRA.</t>
  </si>
  <si>
    <t>SUMINISTRO E INSTALACION DE SISTEMA DE CONTROL Y PROTECCION PARA EQUIPO DE BOMBEO DE 1 HP, 220 VOLTS. CON FUNCION DE TIEMPO OFF (SE ENERGIZA Y SE APAGA SEGÚN EL TIEMPO PROGRAMABLE), EN GABINETE METALICO CON PUERTA Y CHAPA., INCLUYE: MATERIALES NECESARIOS, CONSUMIBLES, HERRAMIENTA, EQUIPO Y MANO DE OBRA.</t>
  </si>
  <si>
    <t>SUMINISTRO E INSTALACION DE INTERRUPTOR DE NIVEL TIPO PERA; INCLUYE: MATERIALES NECESARIOS, CONSUMIBLES, HERRAMIENTA, EQUIPO Y MANO DE OBRA</t>
  </si>
  <si>
    <t>SUMINISTRO E INSTALACION DE GOTERO PARA RIEGO CON COMPENSACION DE PRESION 0.5 GPH, MARCA RAIN BIRD O SIMILAR;  INCLUYE: SUMINISTRO DE MATERIALES NECESARIOS, DESPERDICIOS, CONSUMIBLES, HERRAMIENTA, EQUIPO Y MANO DE OBRA.</t>
  </si>
  <si>
    <t>SUMINISTRO E INSTALACION DE TUBERIA PVC DE 1", INCLUYE: TEES, COPLES, CODOS, SUMINISTRO DE MATERIALES NECESARIOS, DESPERDICIOS, CONSUMIBLES, HERRAMIENTA, EQUIPO Y MANO DE OBRA.</t>
  </si>
  <si>
    <t>FABRICACION E INSTALACION DE LETRERO DE OBRA DE 1.22 X 2.44 MTS., DE LONA IMPRESA EN VINIL CON LETRERO INFORMATIVO DE OBRA Y LOGO DE LA INSTITUCION, CON OJILLOS A CADA 30CM, HILO NYLON PARA SUJETAR LA LONA EN EL BASTIDOR; BASTIDOR FABRICADO CON PERFIL C-200, CAL. 14 CON PINTURA ANTICORROSIVA Y PINTURA ESMALTE, POSTES ANCLADOS EN DADOS DE 30X30X80 CM DE CONCRETO F'C=200KG/CM2 CONTRA EXCAVACION; INCLUYE: SUMINISTRO DE TODOS LOS MATERIALES, HERRAMIENTA, EQUIPO Y MANO DE OBRA (VER DETALLE EN PLANO).</t>
  </si>
  <si>
    <t>CONSTRUCCION DE PISO DE 10 CM DE ESPESOR, ACABADO, PULIDO Y ESCOBILLADO FINO, SE USARA EL SISTEMA DE LOSAS INTERCALADAS CON UNA RELACION LARGO/ANCHO DE HASTA 1.50, JUNTAS FRIAS ACABADO CON VOLTEADOR.  EL CONCRETO SERA F´C= 150 KG/CM2. T.M.A. 3/4". REV. DE 8 A 10 CM PREMEZCLADO ELABORADO EN PLANTA, REFORZADO CON MALLA ELECTROSOLDADA 6-6/10-10; INCLUYE: PREPARACION DE LA SUPERFICIE DEL TERRENO, NIVELACION, AFINE, COMPACTACION AL 95 %, CIMBRA EN FRONTERAS, SUMINISTRO, COLADO, EXTENDIDO DEL CONCRETO, TRAZO Y NIVELACION, SUMINISTRO DE TODOS LOS MATERIALES NECESARIOS, ACARREOS, DESPERDICIOS, MANO DE OBRA,  HERRAMIENTA Y EQUIPO NECESARIO, LIMPIEZA GENERAL ANTES Y UNA VEZ CONCLUIDOS LOS TRABAJOS, CARGA Y ACARREO DE LOS MATERIALES NO UTILIZABLES HASTA EL LUGAR INDICADO POR SUPERVISION.</t>
  </si>
  <si>
    <t>JARDINERÍA</t>
  </si>
  <si>
    <t>ACERO DE REFUERZO 3/8" (#3) FY= 4200 KG/CM2, INCLUYE: GANCHOS, DOBLECES,  MATERIALES, AMARRES, GANCHOS, TRASLAPES, DESPERDICIOS, MANO DE OBRA, EQUIPO Y HERRAMIENTA Y TODO LO NECESARIO PARA SU CORRECTA EJECUCIÓN.</t>
  </si>
  <si>
    <t>SUBTOTAL</t>
  </si>
  <si>
    <t>IVA</t>
  </si>
  <si>
    <t>TOTAL</t>
  </si>
  <si>
    <t>SUMINISTRO Y COLOCACION DE PLASTICO NEGRO DE POLIETILENO CALIBRE 600 PARA CIMENTACION, INCLUYE: RECORTES, DESPERDICIOS, TRASLAPES, MATERIAL, MANO DE OBRA, HERRAMIENTA Y EQUIPO.</t>
  </si>
  <si>
    <t>SUMINISTRO E INSTALACIÓN DE CISTERNA DE 5,000 LTS, CON VÁLVULA Y FLOTADOR DE LLENADO, VÁLVULA MÚLTIPLE DE SALIDA Y RESPIRADERO, MARCA ROTOPLAS O SIMILAR EN CALIDAD Y PRECIO. INCLUYE: SUCCIÓN CON TUBO PVC HIDRÁULICO DE 1", PICHANCHA, TUERCA UNIÓN, CONEXIONES, FIJACIÓN, SUMINISTRO DE MATERIALES, HERRAMIENTA, EQUIPO Y MANO DE OBRA.</t>
  </si>
  <si>
    <t>ADEME DE SECCIÓN CIRCULAR, CON MEDIDA EXTERIOR DE 2.60 MTS. X 1.50 M DE ALTURA, CONSTRUIDO CON MUROS DE BLOCK DE 15X20X40CM, ASENTADO CON MORTERO CEMENTO-ARENA, PROP. 1:4, CASTILLOS AHOGADOS A CADA 2 CELDAS CON 1 VARILLA DE 3/8", CONCRETO F'C=150KG/CM2, LOSA DE 9CM DE ESPESOR DE CONCRETO F'C=150KG/CM2, REFORZADO CON VARILLA DE 3/8" A CADA 20CM EN AMBOS SENTIDOS, ACABADO PULIDO ESCOBILLADO FINO, MARCO Y TAPA DE 60X60CM CON ÁNGULO DE 1-1/2"X1/8", COLADO DE TAPA DE 7CM DE ESPESOR; INCLUYE: SUMINISTRO DE MATERIALES NECESARIOS, DESPERDICIOS, CONSUMIBLES, HERRAMIENTA, EQUIPO Y MANO DE OBRA.</t>
  </si>
  <si>
    <t xml:space="preserve">   DEMOLICIÓN Y REPOSICION DE BANQUETA O PISO DE CONCRETO EN SANJA DE 10 CM DE ANCHO; INCLUYE CORTE CON REHILETE, DEMOLICIÓN, RETIRO DE ESCOMBRO, COLADO Y RESANADO CON CONCRETO F'C=150KG/CM2, MISMO COLOR Y ACABADO QUE EL EXISTENTE,  PARA INSTALACION DE LINEAS DE RIEGO. MATERIALES NECESARIOS, DESPERDICIOS, HERRAMIENTA, EQUIPO Y MANO DE OBRA.</t>
  </si>
  <si>
    <t>PARQUE FLORES MAGON</t>
  </si>
  <si>
    <t>TRAZO Y NIVELACIÓN DE TERRENO NATURAL, EMPLEANDO EQUIPO TOPOGRÁFICO, ASI COMO BANCO DE NIVEL Y REFERENCIA EN TODAS LAS ARISTAS DEL AREA A AFECTAR, ESTABLECIENDO EJES Y REFERENCIA, INCLUYE: ACARREO DE MATERIAL RESULTANTE DENTRO Y FUERA DE LA OBRA HASTA PUNTO DE ACOPIO INDICADO POR SUPERVISIÓN, MANO DE OBRA, HERRAMIENTA Y EQUIPO.</t>
  </si>
  <si>
    <t>MURO DE 15CM DE ANCHO, CON BLOCK DE 15X20X40CM, ACENTADO CON MORTERO CEMENTO-ARENA PROP. 1:4; INCLUYE: ANDAMIOS, SUMINISTRO DE MATERIALES, DESPERDICIOS, HERRAMIENTA, EQUIPO Y MANO DE OBRA.</t>
  </si>
  <si>
    <t>APLANADO ACABADO FLOTEADO FINO EN MUROS A UNA ALTURA MAXIMA DE 3.50M, A BASE DE MEZCLA CEMENTO-ARENA, PROPORCION 1:4 EN ESPESOR PROMEDIO DE 1.5 CM Y PASTA CEMENTO-ARENA CERNIDA FINA EN ESPESOR PROMEDIO DE 5MM. INCLUYE; ANDAMIOS, DESPERDICIOS, SUMINISTRO DE MATERIALES, HERRAMIENTA, EQUIPO Y MANO DE OBRA.</t>
  </si>
  <si>
    <t>CIMENTACION:</t>
  </si>
  <si>
    <t>CONSTRUCCION DE PLATAFORMA CON MATERIAL DE BANCO, INCLUYE: AGREGAR HUMEDAD NECESARIA, TENDIDO Y AFINE DEL MATERIAL, COMPACTACION AL 95% DE LA PRUEBA PROCTOR CON MATERIAL DE BANCO, EN CAPAS DE 20 CMS DE ESPESOR COMPACTOS, MATERIALES, MANO DE OBRA, HERRAMIENTA Y EQUIPO.</t>
  </si>
  <si>
    <t>LOSA DE CIMENTACION DE 10 CM DE ESPESOR, DE CONCRETO F´C=250 KG/CM2  REFORZADA CON VARILLA DEL #3 @ 20 CMS EN AMBOS SENTIDOS, INCLUYE: EXCAVACION A MANO, CIMBRA, ARMADO Y COLADO, ACABADO RUSTICO CERRADO CON FLOTA, LA CADENA PERIMETRAL DE 30X15 CMS REFORZADA CON 4 VARILLAS DEL #4 (1/2") Y ESTRIBOS DEL #3 (3/8") @ 20 CMS, MATERIALES, DESPERDICIOS, MANO DE OBRA, HERRAMIENTA Y EQUIPO. VER DETALLE EN PLANO.</t>
  </si>
  <si>
    <t>ALBAÑILERIA Y ESTRUCTURA:</t>
  </si>
  <si>
    <t>LOSA MACIZA, PERALTE 10 CMS, REFORZADA CON VARILLA DEL #3 (3/8") @20 CMS EN AMBOS SENTIDOS Y BASTONES DEL #3 (3/8") @ 40 CMS, CONCRETO F´C=200 KG/CM2, DALA DE CERRAMIENTO PERIMETRAL DE 15X20 CM ARMADA CON 4 VAR. #3 (3/8") Y ESTRIBOS DEL #2 @ 20 CMS,   INCLUYE: MATERIALES NECESARIOS, DESPERDICIOS, CIMBRA Y DESCIMBRA, CORTES, TRASLAPES, HABILITADO Y ARMADO DE ACERO, LIMPIEZA, MANO DE OBRA, ANDAMIOS, EQUIPO Y HERRAMIENTA Y TODO LO NECESARIO PARA LA CORRECTA EJECUCIÓN DE LOS TRABAJOS.</t>
  </si>
  <si>
    <t>ELABORACIÓN DE BASE PARA TINACO DE 1.55X1.55 X0.10 MTS, HECHA CON CONCRETO F'C=150 KG/CM2 Y REFORZADA CON MALLA ELECTRO SOLDADA 6-6/10-10, CHAFLAN PERIMETRAL DE 10X10CM CON MORTERO CEMENTO-ARENA PROP. 1:4; INCLUYE: MATERIALES, ANDAMIOS, DESPERDICIOS, HERRAMIENTA, EQUIPO Y MANO DE OBRA.</t>
  </si>
  <si>
    <t>ELABORACION DE PRETIL PARA TINACO CON BLOCK DE 15X20X40CM, ACENTADO CON MORTERO CEMENTO-ARENA PROP. 1:4; INCLUYE: ANDAMIOS, SUMINISTRO DE MATERIALES, ANDAMIOS, DESPERDICIOS, HERRAMIENTA, EQUIPO Y MANO DE OBRA.</t>
  </si>
  <si>
    <t>APLANADOS Y ACABADOS:</t>
  </si>
  <si>
    <t>SUMINISTRO Y APLICACIÓN DE PINTURA VINILICA TOTAL DE COMEX O SIMILAR EN CALIDAD Y PRECIO, COLOR DEFINIDO POR SUPERVISION, INCLUYE: LIMPIEZA DE LA SUPERFICIE, MANOS DE PINTURA SUFICIENTES PARA CUBRIR DE MANERA UNIFORME, DESPERDICIOS, MATERIALES, MANO DE OBRA, HERRAMIENTA Y EQUIPO.</t>
  </si>
  <si>
    <t>PULIDO DE PISO, CON PASTA A BASE DE PULIDO ESPEJO DE PEGADURO O SIMILAR EN CALIDAD Y PRECIO; INCLUYE: PREPARACION DE LA SUPERFICIE,  LIMPIEZA, SUMINISTRO DE MATERIALES, HERRAMIENTA, EQUIPO Y MANO DE OBRA.</t>
  </si>
  <si>
    <t>IMPERMEABILIZACION DE LOSA DE AZOTEA CON  IMPERMEABILIZANTE ELASTOMERICO CALIDAD DE 5 AÑOS IMPAC O SIMILAR EN CALIDAD Y PRECIO, INCLUYE: LIMPIEZA, BARRIDO DE LA SUPERFICIE, SELLADO CON CEMENTO PLASTICO, 2 CAPAS DE IMPERMEABILIZANTE, APLICACION SOBRE  PRETILES, MATERIALES, MANO DE OBRA, HERRAMIENTA Y EQUIPO.</t>
  </si>
  <si>
    <t>CANCELERIA, CARPINTERIA Y HERRERIA:</t>
  </si>
  <si>
    <t>SUMINISTRO Y COLOCACION DE VENTANA DE ALUMINIO ANODIZADO NATURAL DE 2" Y VIDRIO GOTA DE 3 MM DE ESPESOR DE 0.60X 0.40 M,  INCLUYE: FIJACION, CALAFATEO, LIMPIEZA DE ALUMINIO Y VIDRIOS, SUMINISTRO DE TODOS LOS MATERIALES, HERRAMIENTA, EQUIPO Y MANO DE OBRA.</t>
  </si>
  <si>
    <t>SUMINISTRO E INSTALACION DE PROTECCION PARA VENTANA DE 60 X 40 CM, FRABICADA CON PERFILES METALICOS, BASTIDOR C-100, CAL. 14, CUADRADO LISO DE 1/2" A CADA 11CM, SOLERAS DE AMARRE DE 1" X 1/8";  INCLUYE: ELEMENTOS DE FIJACION, SUMINISTRO DE TODOS LOS MATERIALES, HERRAMIENTA, EQUIPO Y MANO DE OBRA.</t>
  </si>
  <si>
    <t>SUMINISTRO Y COLOCACION DE BARRAS PASA MANOS PARA APOYO DE PERSONAS CON DISCAPACIDAD MOTORA, JUEGO DE 2 BARRAS DE 0.90 MTS DE LONG DE ACERO INOXIDABLE DE 2" FIJADAS ADECUADAMENTE ALREDEDOR DEL WC (VER PLANO), INCLUYE, HERRAJES PARA INSTALACION, HERRAMIENTA, MANO DE OBRA Y TODO LO NECESARIO PARA SU CORRECTA EJECUCION.</t>
  </si>
  <si>
    <t xml:space="preserve"> INSTALACIONES HIDROSANITARIAS:</t>
  </si>
  <si>
    <t>SALIDA SANITARIA CON TUBO DE 4" PVC SANITARIO, PARA W.C.; INCLUYE: EXCAVACION EN ZANJA, RANURAS Y RESANES, COLOCACION DE TUBERIA, CODOS, COPLES, TEE'S, YEE'S, PEGAMENTO, DESPERDICIOS, RECORTES, SUMNISTRO DE TODOS LOS MATERIALES, CONSUMIBLES, HERRAMIENTA, EQUIPO Y MANO DE OBRA.</t>
  </si>
  <si>
    <t>SAL</t>
  </si>
  <si>
    <t>SALIDA SANITARIA CON TUBO DE 2" PVC SANITARIO, PARA REGADERA, MINGITORIO, LAVAMANOS, PILETAS, TARJA DE COCINA Y BARRAS, LAVADORA, LAVADERO; INCLUYE: EXCAVACION EN ZANJA, RANURAS Y RESANES, COLOCACION DE TUBERIA, CODOS, COPLES, TEE'S, YEE'S, PEGAMENTO, DESPERDICIOS, RECORTES, SUMNISTRO DE TODOS LOS MATERIALES, CONSUMIBLES, HERRAMIENTA, EQUIPO Y MANO DE OBRA.</t>
  </si>
  <si>
    <t>VENTILA CON TUBO DE 2" PVC SANITARIO, PARA BAÑOS, PILETAS, TARJA DE COCINA; INCLUYE: RANURAS Y RESANES, COLOCACION DE TUBERIA, CODOS, COPLES, TEE'S, YEE'S, PEGAMENTO, DESPERDICIOS, RECORTES, SUMNISTRO DE TODOS LOS MATERIALES, CONSUMIBLES, HERRAMIENTA, EQUIPO Y MANO DE OBRA.</t>
  </si>
  <si>
    <t>SALIDA HIDRAULICA DE AGUA FRIA CON TUBO DE 1/2" PVC HIDRAULICO, PARA W.C., REGADERAS, MINGITORIOS, LAVAMANOS, TARJA, LAVADORA, LAVADERO, LLAVES DE JARDIN; INCLUYE: EXCAVACION EN ZANJA, RANURAS Y RESANES, COLOCACION DE TUBERIA, CODOS, COPLES, TEE'S, YEE'S, PEGAMENTO, DESPERDICIOS, RECORTES, SUMNISTRO DE TODOS LOS MATERIALES, CONSUMIBLES, HERRAMIENTA, EQUIPO Y MANO DE OBRA.</t>
  </si>
  <si>
    <t>ALIMENTACION HIDRAULICA CON TUBO DE 1/2" PVC HIDRAULICO DESDE RED PRINCIPAL HASTA CISTERNA; INCLUYE: EXCAVACION EN ZANJA, COLOCACION DE TUBERIA, CODOS, COPLES, TEE'S, YEE'S, PEGAMENTO, DESPERDICIOS, RECORTES, SUMNISTRO DE TODOS LOS MATERIALES, CONSUMIBLES, HERRAMIENTA, EQUIPO Y MANO DE OBRA.</t>
  </si>
  <si>
    <t>SUMINISTRO E INSTALACION DE TINACO DE 1,100 LTS, CON VALVULA Y FLOTADOR DE LLENADO, VALVULA MULTIPLE DE SALIDA Y RESPIRADERO, MARCA ROTOPLAS O SIMILAR EN CALIDAD Y PRECIO. INCLUYE: CONEXIONES, FIJACION, SUMINISTRO DE MATERIALES, HERRAMIENTA, EQUIPO Y MANO DE OBRA.</t>
  </si>
  <si>
    <t>SUMINISTRO E INSTALACION DE TUBO PVC SANITARIO DE 4", INCLUYE: TRAZO, EXCAVACION, TENDIDO, CONEXIONES, RELLENO, PRUEBAS, MATERIALES, MANO DE OBRA, HERRAMIENTA Y EQUIPO.</t>
  </si>
  <si>
    <t>FABRICACIÓN DE REGISTRO SANITARIO DE 40X60X60 CMS. INTERIOR, HECHO A BASE DE BLOCK 15X20X40 DE10 CMS. ESP. ASENTADO C/MORTERO CEM-ARENA 1:4, APLANADO PULIDO INTERIOR TAPA MONTADA SOBRE BASTIDOR DE ÁNGULO 1"X1/8" Y CONTRAMARCO DE ÁNGULO 1-1/4"X1/8", RECUBRIMIENTO PINTURA ALKIDÁLICA EN ACERO, INCLUYE: PLANTILLA DE CONCRETO F'C=100 KG/CM2. DE 10 CM. ESP., MEDIA CAÑA, IMPERMEAB. EXTERIOR A BASE DE EMULSIÓN ASFÁLTICA BASE SOLVENTE VAPORTITE-550 MCA. FESTER O SIMILAR, ARMADO, EXCAVACIÓN Y RELLENO, HERRAMIENTA, MANO DE OBRA Y EQUIPO (VER DETALLE EN PLANO).</t>
  </si>
  <si>
    <t>SALIDA ELECTRICA DE CENTRO A TUBO FLEXIBLE (TIPO POLIFLEX) DE 3/4", CAJAS, CABLE  CALIBRE 12 THW-LS, PARA FASE, NUETRO Y CABLE 14 AWG PARA  TIERRA FISICA Y REGRESOS,  ACCESORIOS LEVITON BLANCO, ROSETAS DE PORCELANA,APAGADOR CON TAPA, CAJAS ORTOGONALES Y REGSITROS 2X4",  PRUEBAS, MATERIALES,RANURAS RESANES, MANO DE OBRA, TERMINALES DE OJO PARA ATERRIZAR CAJAS, HERRAMIENTA Y EQUIPO.</t>
  </si>
  <si>
    <t>SUMINISTRO Y COLOCACIÓN DE SALIDA DE CONTACTO A 127 V. INCLUYE  COLOCACIÓN DE CONTACTO DOBLE POLARIZADO DE 15 A, CONDUCTOR DE COBRE THW-LS,  CALIBRE 12 AWG , COLOR NEGRO PARA FASE, CONDUCTOR DE COBRE THW-LS,  CALIBRE 12 AWG , COLOR BLANCO PARA NEUTRO, CONDUCTOR DE COBRE THW-LS,  CALIBRE 14 AWG , COLOR VERDE PARA TIERRA FÍSICA, TUBO FLEXIBLE (TIPO POLIFLEX) DE 3/4" , CONEXIONES,  CINTA AISLANTE,CAJAS 2X4 "VULCANIZADA, GUÍAS, LIMPIEZA DE  EXCEDENTE, TODO LO NECESARIO PARA SU CORRECTA INSTALACIÓN.</t>
  </si>
  <si>
    <t>SUMINISTRO E INSTALACION DE CENTRO DE CARGA DE 2 CIRCUITOS CON 1 INTERRUPTOR TERMOMAGNETICO DE 1X20 AMP. Y 1 DE 1X15 AMP, INCLUYE: PEINADO, CONEXIONES, FIJACION, RESANES, PRUEBAS DE FUNCONAMIENTO, MATERIALES, MANO DE OBRA, HERRAMIENTA Y EQUIPO.</t>
  </si>
  <si>
    <t>TENDIDO DE ALIMENTACION ELECTRICA DESDE ACOMETIDA HASTA CENTRO DE CARGA CON TUBO DE 1" PVC GRIS CED. 40 CARLON, CABLEADO CON 2F-#6 DE ALUMINIO + 1TF-#6 DE ALUMINIO, INCLUYE: EXCAVACION, TENDIDO, CONEXIONES, RELLENOS, RESANES, MATERIALES, MANO DE OBRA, HERRAMIENTA Y EQUIPO.</t>
  </si>
  <si>
    <t>SUMINISTRO Y COLOCACIÓN DE INTERRUPTOR TERMOMAGENICO DE DOBLE POLO DE 50 A A SQUARE D  INCLUYE INSTALACIÓN, CONEXIÓN AJUSTES Y TODO LO NECESARIO PARA SU CORRECTA INSTALACIÓN.</t>
  </si>
  <si>
    <t>CONSTRUCCION DE BANQUETAS DE 8 CM DE ESPESOR, ACABADO, PULIDO Y ESCOBILLADO FINO, SE USARA EL SISTEMA DE LOSAS INTERCALADAS CON UNA RELACION LARGO/ANCHO DE HASTA 1.50, JUNTAS FRIAS ACABADO CON VOLTEADOR.  EL CONCRETO SERA F´C= 150 KG/CM2. T.M.A. 3/4". REV. DE 8 A 10 CM PREMEZCLADO ELABORADO EN PLANTA, REFORZADO CON MALLA ELECTROSOLDADA 6-6/10-10; INCLUYE: PREPARACION DE LA SUPERFICIE DEL TERRENO, NIVELACION, AFINE, COMPACTACION AL 95 %, CIMBRA EN FRONTERAS, SUMINISTRO, COLADO, EXTENDIDO DEL CONCRETO, TRAZO Y NIVELACION, SUMINISTRO DE TODOS LOS MATERIALES NECESARIOS, ACARREOS, DESPERDICIOS, MANO DE OBRA,  HERRAMIENTA Y EQUIPO NECESARIO, LIMPIEZA GENERAL ANTES Y UNA VEZ CONCLUIDOS LOS TRABAJOS, CARGA Y ACARREO DE LOS MATERIALES NO UTILIZABLES HASTA EL LUGAR INDICADO POR SUPERVISION.</t>
  </si>
  <si>
    <t>MODULO DE BAÑOS</t>
  </si>
  <si>
    <t>DEMOLICION DE JARDINERA EXISTENTE DE 1.20 X 1.20 MTS; INCLUYE: CARGA Y RETIRO DE ESCOMBRO FUERA DE LA OBRA A LUGAR INDICADO POR LAS AUTORIDADES, HERRAMIENTA, EQUIPO Y MANO DE OBRA.</t>
  </si>
  <si>
    <t>BANQUETA BAÑO</t>
  </si>
  <si>
    <t>SUMINISTRO, RELLENO, EXTENDIDO, ACOMODO Y COMPACTACION DE TIERRA ROJA EN AREAS DE CAMINAMIENTOS PEATONAL DE ANCHO VARIABLE., CON TIERRA ROJA CON UN ESPESOR DE 12 CMS PROMEDIO COMPACTOS AL 90%, DELIMITADO POR GUARNICIONES; INCLUYE: TRAZO, REFERENCIAS, SUMINISTRO DE TIERRA ROJA, HUMEDECIDO NECESARIO, MANEJOS INTERNOS,  MAQUINARIA, EQUIPO Y MANO DE OBRA.</t>
  </si>
  <si>
    <t>RETIRO DE CERCO DE  LLANTAS; INCLUYE: CARGA Y RETIRO FUERA DE LA OBRA A LUGAR INDICADO POR SUPERVISION, HERRAMIENTA, EQUIPO Y MANO DE OBRA.</t>
  </si>
  <si>
    <t>DESMONTAJE Y RETIRO DE MALLA CICLONICA; INCLUYE: CARGA Y RETIRO FUERA DE LA OBRA A LUGAR INDICADO POR SUPERVISION, HERRAMIENTA, EQUIPO Y MANO DE OBRA.</t>
  </si>
  <si>
    <t>PINTURA EPOXICA EN LINEAS DE CANCHA DE FUTBOLITO, BADMINTON, BASQUETBOL Y VOLIBOL DE 5 CMS. DE ANCHO ( VER DETALLE EN PLANO), INCL: TRAZO, PREPARACION DE LA SUPERFICIE, LIMPIEZA, MATERIAL, MANO DE OBRA, HERRAMIENTA Y EQUIPO.</t>
  </si>
  <si>
    <t>PINTURA EPOXICA EN CANCHA COMPLETA DE DISTINTOS COLORES. ( VER DETALLE EN PLANO), INCL: TRAZO, PREPARACION DE LA SUPERFICIE, LIMPIEZA, MATERIAL, MANO DE OBRA, HERRAMIENTA Y EQUIPO.</t>
  </si>
  <si>
    <t>SUMINISTRO Y APLICACIÓN DE PINTURA ESMALTE SECADO RAPIDO, MARCA PRISA O SIMILAR, EN ESTRUCTURA METALICA DE PORTERIA Y TABLERO, COLORES AUTORIZADOS POR LA SUPERVISION, PREVIA LIMPIEZA DE LA SUPERFICIE, INCLUYE: RETIRO DE OXIDO, MATERIALES NECESARIOS, DESPERDICIOS, HERRAMIENTA, EQUIPO Y MANO DE OBRA.</t>
  </si>
  <si>
    <t>SUMINISTRO E INSTALACION DE TABLERO DE BASQUETBOL PROFESIONAL MOD. "LITE-12" SPORT-TI O SIMILAR EN CALIDAD Y PRECIO, MANUFACTURADO DE ACRÍLICO DE 12MM PARA USO SEMI RUDO, MARCO METÁLICO REFORZADO, (TERMINADO DE LÍNEA COLOR BLANCO) SOLDADURA MIG, VISTA FRONTAL EN ALUMINIO NATURAL. CON MECANISMO DE REGULACIÓN DE ALTURA A UN RANGO DE 45CM.MEDIDAS REGLAMENTARIAS DE 1.80M X 1.05MEL TABLERO ; INCLUYE: TRABAJOS Y MATERIALES NECESARIOS PARA ADAPTACION DEL TABLERO EN ESTRUCTURA EXISTENTE, SUMINISTRO DE TODOS LOS MATERIALES, MANIOBRAS, ANDAMIOS, HERRAMIENTA, EQUIPO Y MANO DE OBRA.</t>
  </si>
  <si>
    <t>SUMINISTRO E INSTALACION DE ARO ABATIBLE PROFESIONAL MOD. "GOLD" SPORT-TI O SIMILAR EN CALIDAD Y PRECIO, DISEÑADO PARA USO RUDO, INCLUYE RED PROFESIONAL.SOPORTA EL PESO DE UN JUGADOR AL COLGARSE.ELABORADO CON REDONDO MACIZO DE 5/8 TEMPLADO Y CALIBRADO. ACABADO EN PINTURA ACRÍLICA PARA SU PERFECTA PRESENTACIÓN ; INCLUYE: RED PROFESIONAL DE NYLON COLOR BLANCA, SUMINISTRO DE TODOS LOS MATERIALES, MANIOBRAS, ANDAMIOS, HERRAMIENTA, EQUIPO Y MANO DE OBRA.</t>
  </si>
  <si>
    <t>2.1.1</t>
  </si>
  <si>
    <t>2.1.2</t>
  </si>
  <si>
    <t>2.1.3</t>
  </si>
  <si>
    <t>2.1.4</t>
  </si>
  <si>
    <t>2.2.1</t>
  </si>
  <si>
    <t>2.2.2</t>
  </si>
  <si>
    <t>2.2.3</t>
  </si>
  <si>
    <t>2.2.4</t>
  </si>
  <si>
    <t>2.2.5</t>
  </si>
  <si>
    <t>2.2.6</t>
  </si>
  <si>
    <t>2.2.7</t>
  </si>
  <si>
    <t>2.3.1</t>
  </si>
  <si>
    <t>2.3.2</t>
  </si>
  <si>
    <t>2.3.3</t>
  </si>
  <si>
    <t>2.3.4</t>
  </si>
  <si>
    <t>2.4.1</t>
  </si>
  <si>
    <t>2.4.2</t>
  </si>
  <si>
    <t>2.4.3</t>
  </si>
  <si>
    <t>2.4.4</t>
  </si>
  <si>
    <t>2.4.5</t>
  </si>
  <si>
    <t>2.5.1</t>
  </si>
  <si>
    <t>2.5.2</t>
  </si>
  <si>
    <t>2.5.3</t>
  </si>
  <si>
    <t>2.5.4</t>
  </si>
  <si>
    <t>2.5.5</t>
  </si>
  <si>
    <t>2.5.6</t>
  </si>
  <si>
    <t>2.5.7</t>
  </si>
  <si>
    <t>2.5.8</t>
  </si>
  <si>
    <t>2.5.9</t>
  </si>
  <si>
    <t>2.5.10</t>
  </si>
  <si>
    <t>2.6.1</t>
  </si>
  <si>
    <t>2.6.2</t>
  </si>
  <si>
    <t>ALUMBRADO</t>
  </si>
  <si>
    <t>2.6.3</t>
  </si>
  <si>
    <t>2.6.4</t>
  </si>
  <si>
    <t>2.6.5</t>
  </si>
  <si>
    <t>2.7.1</t>
  </si>
  <si>
    <t>SUMINISTRO Y COLOCACION DE LAMINA GALVANIZADA R-72 CAL-26, SUJETA A ESTRUCTURA EXISTENTE, INCLUYE: FIJACION, PIJA AUTOTALADRABLE DE 1/4" x 3/4" COLOCADAS @ 35 CMS., DESPERDICIOS, ELEVACION DEL MATERIAL A UNA ALTURA PROMEDIO DE 7.50 M. Y LIMPIEZA DEL LUGAR.</t>
  </si>
  <si>
    <t>ESTRUCTURA</t>
  </si>
  <si>
    <t>PLACA DE OBRA</t>
  </si>
  <si>
    <t>CONSTRUCCION  DE BASE PARA PLACA CON MEDIDAS DE 0.80 X 1.20 MTS. DE CONCRETO F'C=200 KG/CM2, REFORZADA CON VARILLA DE 3/8" A CADA 20CM EN AMBOS SENTIDOS, ACABADO APARENTE, EL COLOR DEBERA ESTAR INTEGRADO EN EL CONCRETO; INCLUYE: SUMINISTRO DE TODOS LOS MATERIALES,  ACCESORIOS, DESPERDICIOS, ACARREOS, MANO DE OBRA, HERRAMIENTA Y EQUIPO (PARA EL CORRECTO ANALISIS DE ESTE CONCEPTO, VER DETALLE EN PLANO).</t>
  </si>
  <si>
    <t>SUMINISTRO E INSTALACION DE PLACA DE OBRA, DE 60 X 45 CM, CON INFORMACION DE LA OBRA GRABADA EN LA PLACA DE GRANITO COLOR ARENA CON LETRAS EN RELIEVE, PLACA COLOCADA CON ADHESIVO TIPO PEGAVITRO O SIMILAR; INCLUYE: SUMINISTRO DE TODOS LOS MATERIALES,  ACCESORIOS, DESPERDICIOS, ACARREOS, MANO DE OBRA, HERRAMIENTA Y EQUIPO (PARA EL CORRECTO ANALISIS DE ESTE CONCEPTO, VER DETALLE EN PLANO).</t>
  </si>
  <si>
    <t>DEMOLICION DE CADENA DE CONCRETO DE 15X20 CM EN CERCOS A DESMONTAR; INCLUYE: CARGA Y RETIRO DE ESCOMBRO FUERA DE LA OBRA A LUGAR INDICADO POR LAS AUTORIDADES, HERRAMIENTA, EQUIPO Y MANO DE OBRA.</t>
  </si>
  <si>
    <t xml:space="preserve">CADENA DE CERRAMIENTO DE 15 X 20 CMS CON CONCRETO F´C=200 KG/CM2, ARMADOS CON 4 VAR DEL #3 (3/8") Y EST. DEL #2 @ 20 CMS, ACABADO APARENTE, INCLUYE: FABRICACION, VACIADO, VIBRADO DE CONCRETO, HABILITADO  COLOCACION DE ACERO DE REFUERZO, CIMBRA, DESCIMBRA, DESPERDICIOS, HERRAMIENTA, EQUIPO Y MANO DE OBRA. </t>
  </si>
  <si>
    <t xml:space="preserve">CASTILLO DE CONCRETO SECCION 15 X 20 CMS CON CONCRETO F´C=200 KG/CM2, ARMADOS CON 4 VAR DEL #3 (3/8") Y EST. DEL #2 @ 20 CMS, ACABADO APARENTE, INCLUYE: ANCLAJE EN LOSA DE CIMENTACION, FABRICACION, VACIADO, VIBRADO DE CONCRETO, HABILITADO  COLOCACION DE ACERO DE REFUERZO, CIMBRA, DESCIMBRA, DESPERDICIOS, HERRAMIENTA, EQUIPO Y MANO DE OBRA. </t>
  </si>
  <si>
    <t>FABRICACION E INSTALACION DE MODULO 1 DE CALISTENIA (DE ACUERDO A DISEÑO EN PLANO) FABRICADOS CON TUBULAR DE 4" Y 1-1/2" CED. 40, APLICACION DE PRIMER ANTICORROSIVO Y PINTURA ESMALTE HASTA CUBRIR LA SUPERFICIE DE MANERA UNIFORME, INCLUYE: DADOS DE CONCRETO, PARA ANCLAJE DE POSTES, SUMINISTRO DE MATERIALES NECESARIOS, CONSUMIBLES, DESPERDICIOS, HERRAMIENTA, EQUIPO Y MANO DE OBRA.</t>
  </si>
  <si>
    <t>TRAZO Y NIVELACION EN AREAS DE PARQUE, INDICANDO EL PERÍMETRO Y ÁREA GENERAL DE TRABAJO, NIVELES Y REFERENCIAS GENERALES: MARCAS DE CAL EN SITIO, TRAZO CON EQUIPO TOPOGRÁFICO, MANO DE OBRA, EQUIPO, HERRAMIENTA Y TODO LO NECESARIO PARA SU CORRECTA EJECUCIÓN A LÍNEA DE PROYECTO.</t>
  </si>
  <si>
    <t>RETIRO DE POSTE CON LUMINARIA EXISTENTE; INCLUYE: CARGA Y RETIRO FUERA DE LA OBRA A LUGAR INDICADO POR SUPERVISION, HERRAMIENTA, EQUIPO Y MANO DE OBRA.</t>
  </si>
  <si>
    <t xml:space="preserve">CASTILLO DE CONCRETO SECCION 15 X 15 CMS CON CONCRETO F´C=200 KG/CM2, ARMADOS CON 4 VAR DEL #3 (3/8") Y EST. DEL #2 @ 20 CMS, ACABADO APARENTE, INCLUYE: ANCLAJE EN LOSA DE CIMENTACION, FABRICACION, VACIADO, VIBRADO DE CONCRETO, HABILITADO  COLOCACION DE ACERO DE REFUERZO, CIMBRA, DESCIMBRA, DESPERDICIOS, HERRAMIENTA, EQUIPO Y MANO DE OBRA. </t>
  </si>
  <si>
    <t>SUMINISTRO Y COLOCACION DE MARCO METALICO PARA PUERTA DE 1.00X 2.10 MTS PERFIL M-225 , INCLUYE: BISAGRAS, ANCLAS, FIJACION, RELLENO Y PERFILADO CON MORTERO CEMENTO ARENA 1:4, PRIMER, PINTURA ESMALTE A DOS MANOS, MATERIALES, MANO DE OBRA, HERRAMIENTA Y EQUIPO.</t>
  </si>
  <si>
    <t>SUMINISTRO Y COLOCACION DE PUERTA DE 0.95X 2.06 MTS TIPO TAMBOR, LAMINADA MULTIPANEL LISA; INCLUYE: CHAPA DE PERILLA CON LLAVE, CERROJO DE SEGURIDAD, MANIJA, FIJACION, CALAFATEO, SUMINISTRO DE TODOS LOS MATERIALES, HERRAMIENTA, EQUIPO Y MANO DE OBRA.</t>
  </si>
  <si>
    <t>SUMINISTRO Y COLOCACION DE WC DE CERAMICA BLANCO LINEA ECONOMICA, INCLUYE: CUELLO DE CERA, ACCESORIOS, LLAVE DE ANGULO, MANGUERA ALIMENTADORA, ASIENTO DE PLASTICO CON TAPA, PIJAS, SELLADO CON SILICON, MATERIALES, MANO DE OBRA, HERRAMIENTA Y EQUIPO.</t>
  </si>
  <si>
    <t>CONSTRUCION DE GUARNICION DE 15x30 CMS. DE SECCION RECTANGULAR, DE CONCRETO f'c=200 kg/cm²,  BOLEADO EN PARTE SUPERIOR PARA AREA DE JUEGOS INFANTILES Y APARATOS DE EJERCICIO, INCLUYE: EXCAVACION, CIMBRA, DESCIMBRADO, ELABORACION, COLADO Y VIBRADO DEL CONCRETO, CURADO, CONFINAMIENTO DE GUARNICION CON MATERIAL PRODUCTO DE EXCAVACION, MATERIALES, MANO DE OBRA Y HERRAMIENTA.</t>
  </si>
  <si>
    <t>SUMINISTRO Y COLOCACION DE ADOQUIN PREFABRICADO COLOR ROJIZO DE CONCRETO EN FORMATO TRIANGULAR DE 20X20X20X8 CMS, COLOCADO SOBRE UNA CAMA DE ARENA FINA DE LA REGION DE 5 CMS DE ESPESOR. INCLUYE: PREPARACION DE LA SUPERFICIE DEL TERRENO, NIVELACION, AFINE, COMPACTACION AL 90 %, TRAZO Y NIVELACION, SUMINISTRO DE TODOS LOS MATERIALES NECESARIOS, ACARREOS, DESPERDICIOS, MANO DE OBRA,  HERRAMIENTA Y EQUIPO NECESARIO, LIMPIEZA GENERAL ANTES Y UNA VEZ CONCLUIDOS LOS TRABAJOS, CARGA Y ACARREO DE LOS MATERIALES NO UTILIZABLES HASTA EL LUGAR INDICADO POR SUPERVISION.</t>
  </si>
  <si>
    <t>EXCAVACIÓN CON MAQUINARIA Y EQUIPO TERRENO TIPO C , A UNA PROFUNDIDAD NO MAYORA A 2 MTS. INCLUYE:  AFINE DE TALUDES, SOBREEXCAVACION POR ANGULO DE REPOSO DE MATERIAL, COMPACTACIÓN DE FONDO DE CEPAS,  ACARREOS  DENTRO DE LA OBRA DEL MATERIAL NO UTILIZABLE.</t>
  </si>
  <si>
    <t xml:space="preserve">SUMINISTRO Y COLOCACION DE MALLA ELECTROSOLDADA 6-6/10-10; INCLUYE: SUMINISTRO, DESPERDICIOS, HERRAMIENTA, EQUIPO Y MANO DE OBRA. </t>
  </si>
  <si>
    <t xml:space="preserve">CIMBRA ACABADO COMÚN CON MADERA DE 2A., INCLUYE: MATERIALES, ACARREOS, CORTES, HABILITADOS, CIMBRADO, DESCIMBRADO, RETIRO DE DESPERDICIOS, MANO DE OBRA, EQUIPO, HERRAMIENTA Y TODO LO NECESARIO PARA SU CORRECTA EJECUCIÓN. </t>
  </si>
  <si>
    <t xml:space="preserve">SUMINISTRO Y RELLENO CON MATERIAL DE BANCO (TIERRA ROJA PARA RELLENO) COMPACTADA AL 90%, EN ÁREAS A COMPENSAR NIVELES; INCLUYE: LIMPIEZA DE ÁREA, EXTENDIDO, MATERIAL, MANO DE OBRA, HERRAMIENTA, EQUIPO.
</t>
  </si>
  <si>
    <t xml:space="preserve">TRABE TR-01 DE 15 X 30 CMS CON CONCRETO F´C=200 KG/CM2, ARMADOS CON 4 VAR DEL #3 (3/8") Y EST. DEL #2 @ 20 CMS, ACABADO APARENTE, INCLUYE: FABRICACION, VACIADO, VIBRADO DE CONCRETO, HABILITADO  COLOCACION DE ACERO DE REFUERZO, CIMBRA, DESCIMBRA, DESPERDICIOS, HERRAMIENTA, EQUIPO Y MANO DE OBRA. </t>
  </si>
  <si>
    <t xml:space="preserve">TRABE TR-02 DE 20 X 40 CMS CON CONCRETO F´C=200 KG/CM2, ARMADOS CON 4 VAR DEL #3 (3/8") Y EST. DEL #2 @ 20 CMS, ACABADO APARENTE, INCLUYE: FABRICACION, VACIADO, VIBRADO DE CONCRETO, HABILITADO  COLOCACION DE ACERO DE REFUERZO, CIMBRA, DESCIMBRA, DESPERDICIOS, HERRAMIENTA, EQUIPO Y MANO DE OBRA. </t>
  </si>
  <si>
    <t>GRADAS DT-07</t>
  </si>
  <si>
    <t>GRADAS DT-08</t>
  </si>
  <si>
    <t>PLANTILLA  DE  CONCRETO DE 5 CMS. DE ESPESOR,  HECHA  EN  OBRA DE CONCRETO F"c= 100 KG/CM2 , APALILLADA Y NIVELADA, INCLUYE: SUMINISTRO DE MATERIALES, HERRAMIENTA, EQUIPO Y MANO DE OBRA.</t>
  </si>
  <si>
    <t xml:space="preserve">CIMBRA ACABADO APARENTE EN MUROS DE BANCAS Y ELEMENTOS DE CONCRETO DEL PARQUE, INCLUYE: MATERIALES, ACARREOS, CORTES, HABILITADOS, CIMBRADO, DESCIMBRADO, RETIRO DE DESPERDICIOS, MANO DE OBRA, EQUIPO, HERRAMIENTA Y TODO LO NECESARIO PARA SU CORRECTA EJECUCIÓN. </t>
  </si>
  <si>
    <t xml:space="preserve">CIMBRA ACABADO APARENTE EN LOSAS DE BANCAS Y ELEMENTOS DE CONCRETO DEL PARQUE, INCLUYE: MATERIALES, ACARREOS, CORTES, HABILITADOS, CIMBRADO, DESCIMBRADO, RETIRO DE DESPERDICIOS, MANO DE OBRA, EQUIPO, HERRAMIENTA Y TODO LO NECESARIO PARA SU CORRECTA EJECUCIÓN. </t>
  </si>
  <si>
    <t>SUMINISTRO Y COLOCACIÓN DE CONCRETO EN MUROS DE BANCAS, O ELEMENTOS DE CONCRETO DEL PARQUE, CON CONCRETO F'C=250 KG/CM2 HECHO EN OBRA, CON AGREGADO MÁXIMO DE 3/4", COLOR COLORADO AL 4% CEMIX O SIMILAR, ACABADO APARENTE, INCLUYE: PRUEBAS DE LABORATORIO DE ACUERDO A REGLAMENTO, REVENIMIENTO, COLADO, VACIADO, VIBRADO, CURADO, RETIRO DE DESPERDICIOS FUERA DE OBRA, MANO DE OBRA, EQUIPO Y HERRAMIENTA Y TODO LO NECESARIO PARA SU CORRECTA EJECUCIÓN.</t>
  </si>
  <si>
    <t>LOSA DE CONCRETO PARA FORJADO DE ASIENTOS Y PERALTES DE 8 CM DE ESPESOR, CON CONCRETO F'C=200 KG/CM2, REFORZADA CON MALLA ELECTROSOLDADA 6-6/10-10, COLOR COLORADO AL 4% CEMIX O SIMILAR, ACABADO DESBASTADO, INCLUYE: CIMBRA EN FRONTERAS, VACIADO, VIBRADO, CURADO, RETIRO DE DESPERDICIOS FUERA DE OBRA, MANO DE OBRA, EQUIPO Y HERRAMIENTA Y TODO LO NECESARIO PARA SU CORRECTA EJECUCIÓN.</t>
  </si>
  <si>
    <t xml:space="preserve">RELLENO COMPACTADO CON EQUIPO MECANICO CON MATERIAL SELECCIONADO PRODUCTO DE BANCO, LIBRE DE BOLEO MAYOR DE 3", EN CAPAS DE 20 CM, COMPACTADO AL 90% PROCTOR, CONSIDERAR EL ABUNDAMIENTO EN EL ANALISIS DEL PRECIO; INCLUYE: INCORPORACION DE HUMEDAD, MANO DE OBRA, HERRAMIENTA Y EQUIPO NECESARIO. </t>
  </si>
  <si>
    <t>SUMINISTRO, RELLENO, EXTENDIDO Y ACOMODO DE ARENA NORMAL BLANCA EN AREA DE EJERCITADORES Y JUEGOS INFANTILES A UN ESPESOR DE 15 CM (ÁREA PERMEABLE 20%), INCLUYE: MATERIAL, MANO DE OBRA, HERRAMIENTA, LIMPIEZA DE AREA,  ACARREO DESDE EL LUGAR DE ORIGEN Y DENTRO DE LA OBRA, LIMPIEZA DURANTE EL PROCESO Y AL FINAL DE LA JORNADA.</t>
  </si>
  <si>
    <t>BANCAS MB-01 AL MB-10</t>
  </si>
  <si>
    <t>CONSTRUCCION DE PILA PARA LAVAMANOS DE 10CM DE ESPESOR, DE 0.40 X 1.78 MTS. ALTURA DE 1.40 MTS DE ACUERDO A PLANO, FABRICADA CON CONCRETO F'C=200KG/CM2, REFORZADO CON VARILLA DE 3/8" A CADA 15CM EN AMBOS SENTIDOS,  ACABADO PULIDO EN BARRA; INCLUYE: ELABORACION Y VACIADO DE CONCRETO, HABILITADO Y COLOCACION DE ACERO DE REFUERZO, CIMBRA Y DESCIMBRA, SUMINISTRO DE MATERIALES, DESPERDICIOS, HERRAMIENTA, EQUIPO, MANO DE OBRA Y TODO LO NECESARIO PARA SU CORRECTA ELABORACIÓN (CONSTRUCCION Y ANALISIS DE ESTE TRABAJO, DE ACUERDO A PLANO DE PROYECTO)</t>
  </si>
  <si>
    <t>REUBICACION Y RESTAURACION DE PASAMANOS CIRCULAR EXISTENTE.  INCLUYE: LIMPIEZA, RASPADO O DESBASTE DE PINTURA EXISTENTE Y REBABEO,  ACABADO CON 2 MANOS DE PRIMER ANTICORROSIVO O SIMILAR Y APLICACION FINAL DE PINTURA ESMALTE, APLICADA CON PISTOLA Y COMPRESOR. CON DADO DE CIMENTACION DE 40X40X60CM, INCORPORACION DE ELEMENTOS FALTANTES SI SON NECESARIOS, FIJACIONES,  EXCAVACIÓN Y ACARREO DE MATERIAL SOBRANTE A ZONA DESTINADA POR SUPERVISIÓN, HERRAMIENTA Y EQUIPO PARA SU CORRECTA EJECUCIÓN.</t>
  </si>
  <si>
    <t>REUBICACION Y RESTAURACION DE SUBE Y BAJA EXISTENTE.  INCLUYE: LIMPIEZA, RASPADO O DESBASTE DE PINTURA EXISTENTE Y REBABEO,  ACABADO CON 2 MANOS DE PRIMER ANTICORROSIVO O SIMILAR Y APLICACION FINAL DE PINTURA ESMALTE, APLICADA CON PISTOLA Y COMPRESOR. CON DADO DE CIMENTACION DE 40X40X60CM, INCORPORACION DE ELEMENTOS FALTANTES SI SON NECESARIOS, FIJACIONES,  EXCAVACIÓN Y ACARREO DE MATERIAL SOBRANTE A ZONA DESTINADA POR SUPERVISIÓN, HERRAMIENTA Y EQUIPO PARA SU CORRECTA EJECUCIÓN.</t>
  </si>
  <si>
    <t>REUBICACION Y RESTAURACION DE MODULO DE PASAMANOS CUADRADOS EXISTENTE.  INCLUYE: LIMPIEZA, RASPADO O DESBASTE DE PINTURA EXISTENTE Y REBABEO,  ACABADO CON 2 MANOS DE PRIMER ANTICORROSIVO O SIMILAR Y APLICACION FINAL DE PINTURA ESMALTE, APLICADA CON PISTOLA Y COMPRESOR. CON DADO DE CIMENTACION DE 40X40X60CM, INCORPORACION DE ELEMENTOS FALTANTES SI SON NECESARIOS, FIJACIONES,  EXCAVACIÓN Y ACARREO DE MATERIAL SOBRANTE A ZONA DESTINADA POR SUPERVISIÓN, HERRAMIENTA Y EQUIPO PARA SU CORRECTA EJECUCIÓN.</t>
  </si>
  <si>
    <t>SUMINISTRO Y SEMBRADO DE ARBOL PALO BREA DE 3 M DE ALTURA, INCLUYE: EXCAVACION, PREPARACIÓN DE TERRENO, TIERRA JARDINADA, LIMPIEZA DURANTE Y AL FINALIZAR LA OBRA, RIEGO PREVIO, DURANTE Y HASTA LA ENTREGA DE LA OBRA, MANO DE OBRA, HERRAMIENTA, EQUIPO, MATERIAL Y TODO LO NECESARIO PARA LA CORRECTA EJECUCIÓN DE LOS TRABAJOS.</t>
  </si>
  <si>
    <t>SUMINISTRO Y SEMBRADO DE ARBOL MEZQUITE DE 3 M DE ALTURA, INCLUYE: EXCAVACION, PREPARACIÓN DE TERRENO, TIERRA JARDINADA, LIMPIEZA DURANTE Y AL FINALIZAR LA OBRA, RIEGO PREVIO, DURANTE Y HASTA LA ENTREGA DE LA OBRA, MANO DE OBRA, HERRAMIENTA, EQUIPO, MATERIAL Y TODO LO NECESARIO PARA LA CORRECTA EJECUCIÓN DE LOS TRABAJOS.</t>
  </si>
  <si>
    <t>SUMINISTRO Y SEMBRADO DE PLANTA ARBUSTIVA ENCELIA, INCLUYE: EXCAVACION, PREPARACIÓN DE TERRENO, TIERRA JARDINADA, LIMPIEZA DURANTE Y AL FINALIZAR LA OBRA, RIEGO PREVIO, DURANTE Y HASTA LA ENTREGA DE LA OBRA, MANO DE OBRA, HERRAMIENTA, EQUIPO, MATERIAL Y TODO LO NECESARIO PARA LA CORRECTA EJECUCIÓN DE LOS TRABAJOS.</t>
  </si>
  <si>
    <t>SUMINISTRO Y SEMBRADO DE PLANTA ARBUSTIVA GOBERNADORA, INCLUYE: EXCAVACION, PREPARACIÓN DE TERRENO, TIERRA JARDINADA, LIMPIEZA DURANTE Y AL FINALIZAR LA OBRA, RIEGO PREVIO, DURANTE Y HASTA LA ENTREGA DE LA OBRA, MANO DE OBRA, HERRAMIENTA, EQUIPO, MATERIAL Y TODO LO NECESARIO PARA LA CORRECTA EJECUCIÓN DE LOS TRABAJOS.</t>
  </si>
  <si>
    <t>SUMINISTRO Y SEMBRADO DE PLANTA ARBUSTIVA SALVIA, INCLUYE: EXCAVACION, PREPARACIÓN DE TERRENO, TIERRA JARDINADA, LIMPIEZA DURANTE Y AL FINALIZAR LA OBRA, RIEGO PREVIO, DURANTE Y HASTA LA ENTREGA DE LA OBRA, MANO DE OBRA, HERRAMIENTA, EQUIPO, MATERIAL Y TODO LO NECESARIO PARA LA CORRECTA EJECUCIÓN DE LOS TRABAJOS.</t>
  </si>
  <si>
    <t>SUMINISTRO Y SEMBRADO DE PLANTA ARBUSTIVA CENIZO, INCLUYE: EXCAVACION, PREPARACIÓN DE TERRENO, TIERRA JARDINADA, LIMPIEZA DURANTE Y AL FINALIZAR LA OBRA, RIEGO PREVIO, DURANTE Y HASTA LA ENTREGA DE LA OBRA, MANO DE OBRA, HERRAMIENTA, EQUIPO, MATERIAL Y TODO LO NECESARIO PARA LA CORRECTA EJECUCIÓN DE LOS TRABAJOS.</t>
  </si>
  <si>
    <t>SUMINISTRO Y SEMBRADO DE PLANTA ARBUSTIVA MATACORA, INCLUYE: EXCAVACION, PREPARACIÓN DE TERRENO, TIERRA JARDINADA, LIMPIEZA DURANTE Y AL FINALIZAR LA OBRA, RIEGO PREVIO, DURANTE Y HASTA LA ENTREGA DE LA OBRA, MANO DE OBRA, HERRAMIENTA, EQUIPO, MATERIAL Y TODO LO NECESARIO PARA LA CORRECTA EJECUCIÓN DE LOS TRABAJOS.</t>
  </si>
  <si>
    <t>SUMINISTRO Y SEMBRADO DE PLANTA ARBUSTIVA ALGODÓN, INCLUYE: EXCAVACION, PREPARACIÓN DE TERRENO, TIERRA JARDINADA, LIMPIEZA DURANTE Y AL FINALIZAR LA OBRA, RIEGO PREVIO, DURANTE Y HASTA LA ENTREGA DE LA OBRA, MANO DE OBRA, HERRAMIENTA, EQUIPO, MATERIAL Y TODO LO NECESARIO PARA LA CORRECTA EJECUCIÓN DE LOS TRABAJOS.</t>
  </si>
  <si>
    <t>SUMINISTRO Y SEMBRADO DE PLANTA ARBUSTIVA JOJOBA, INCLUYE: EXCAVACION, PREPARACIÓN DE TERRENO, TIERRA JARDINADA, LIMPIEZA DURANTE Y AL FINALIZAR LA OBRA, RIEGO PREVIO, DURANTE Y HASTA LA ENTREGA DE LA OBRA, MANO DE OBRA, HERRAMIENTA, EQUIPO, MATERIAL Y TODO LO NECESARIO PARA LA CORRECTA EJECUCIÓN DE LOS TRABAJOS.</t>
  </si>
  <si>
    <t>SUMINISTRO Y SEMBRADO DE PLANTA ARBUSTIVA RUELIA, INCLUYE: EXCAVACION, PREPARACIÓN DE TERRENO, TIERRA JARDINADA, LIMPIEZA DURANTE Y AL FINALIZAR LA OBRA, RIEGO PREVIO, DURANTE Y HASTA LA ENTREGA DE LA OBRA, MANO DE OBRA, HERRAMIENTA, EQUIPO, MATERIAL Y TODO LO NECESARIO PARA LA CORRECTA EJECUCIÓN DE LOS TRABAJOS.</t>
  </si>
  <si>
    <t>SUMINISTRO Y SEMBRADO DE ARBOL PALO BLANCO DE 3 M DE ALTURA,; INCLUYE: EXCAVACIÓN DE CEPA, RELLENO DE TIERRA DE JARDÍN PARA CEPA,  APLICACIÓN DE ENRAIZADOR, RIEGO DESPUÉS DE CEMBRAR HASTA ENTREGA FINAL DE LA OBRA.</t>
  </si>
  <si>
    <t>SUMINISTRO Y SEMBRADO DE ARBOL PALO BREA DE 3 M DE ALTURA, INCLUYE: EXCAVACIÓN DE CEPA, RELLENO DE TIERRA DE JARDÍN PARA CEPA,  APLICACIÓN DE ENRAIZADOR, RIEGO DESPUÉS DE CEMBRAR HASTA ENTREGA FINAL DE LA OBRA.</t>
  </si>
  <si>
    <t>SUMINISTRO Y SEMBRADO DE ARBOL MEZQUITE DE 3 M DE ALTURA, INCLUYE: EXCAVACIÓN DE CEPA, RELLENO DE TIERRA DE JARDÍN PARA CEPA,  APLICACIÓN DE ENRAIZADOR, RIEGO DESPUÉS DE CEMBRAR HASTA ENTREGA FINAL DE LA OBRA.</t>
  </si>
  <si>
    <t>SUMINISTRO Y SEMBRADO DE PLANTA ARBUSTIVA ENCELIA, INCLUYE: EXCAVACIÓN DE CEPA, RELLENO DE TIERRA DE JARDÍN PARA CEPA,  APLICACIÓN DE ENRAIZADOR, RIEGO DESPUÉS DE CEMBRAR HASTA ENTREGA FINAL DE LA OBRA.</t>
  </si>
  <si>
    <t>SUMINISTRO Y SEMBRADO DE PLANTA ARBUSTIVA GOBERNADORA, IINCLUYE: EXCAVACIÓN DE CEPA, RELLENO DE TIERRA DE JARDÍN PARA CEPA,  APLICACIÓN DE ENRAIZADOR, RIEGO DESPUÉS DE CEMBRAR HASTA ENTREGA FINAL DE LA OBRA.</t>
  </si>
  <si>
    <t>SUMINISTRO Y SEMBRADO DE PLANTA ARBUSTIVA SALVIA, INCLUYE: EXCAVACIÓN DE CEPA, RELLENO DE TIERRA DE JARDÍN PARA CEPA,  APLICACIÓN DE ENRAIZADOR, RIEGO DESPUÉS DE CEMBRAR HASTA ENTREGA FINAL DE LA OBRA.</t>
  </si>
  <si>
    <t>SUMINISTRO Y SEMBRADO DE PLANTA ARBUSTIVA CENIZO, INCLUYE: EXCAVACIÓN DE CEPA, RELLENO DE TIERRA DE JARDÍN PARA CEPA,  APLICACIÓN DE ENRAIZADOR, RIEGO DESPUÉS DE CEMBRAR HASTA ENTREGA FINAL DE LA OBRA.</t>
  </si>
  <si>
    <t>SUMINISTRO Y SEMBRADO DE PLANTA ARBUSTIVA MATACORA, INCLUYE: EXCAVACIÓN DE CEPA, RELLENO DE TIERRA DE JARDÍN PARA CEPA,  APLICACIÓN DE ENRAIZADOR, RIEGO DESPUÉS DE CEMBRAR HASTA ENTREGA FINAL DE LA OBRA.</t>
  </si>
  <si>
    <t>SUMINISTRO Y SEMBRADO DE PLANTA ARBUSTIVA ALGODÓN, INCLUYE: EXCAVACIÓN DE CEPA, RELLENO DE TIERRA DE JARDÍN PARA CEPA,  APLICACIÓN DE ENRAIZADOR, RIEGO DESPUÉS DE CEMBRAR HASTA ENTREGA FINAL DE LA OBRA.</t>
  </si>
  <si>
    <t>SUMINISTRO Y SEMBRADO DE PLANTA ARBUSTIVA JOJOBA, INCLUYE: EXCAVACIÓN DE CEPA, RELLENO DE TIERRA DE JARDÍN PARA CEPA,  APLICACIÓN DE ENRAIZADOR, RIEGO DESPUÉS DE CEMBRAR HASTA ENTREGA FINAL DE LA OBRA.</t>
  </si>
  <si>
    <t>SUMINISTRO Y SEMBRADO DE PLANTA ARBUSTIVA RUELIA, INCLUYE: EXCAVACIÓN DE CEPA, RELLENO DE TIERRA DE JARDÍN PARA CEPA,  APLICACIÓN DE ENRAIZADOR, RIEGO DESPUÉS DE CEMBRAR HASTA ENTREGA FINAL DE LA OBRA.</t>
  </si>
  <si>
    <t>SUMINISTRO E INSTALACION DE MANGUERA PARA RIEGO DE 1/2", MARCA TORO O SIMILAR, INCLUYE: TEES, COPLES, CODOS, SUMINISTRO DE MATERIALES NECESARIOS, DESPERDICIOS, CONSUMIBLES, HERRAMIENTA, EQUIPO Y MANO DE OBRA.</t>
  </si>
  <si>
    <t>2.2.8</t>
  </si>
  <si>
    <t>2.5.11</t>
  </si>
  <si>
    <t>LOSA DE CONCRETO PARA FORJADO DE ASIENTOS Y PERALTES DE 8 CM DE ESPESOR, CON CONCRETO F'C=200 KG/CM2,  CON COLOR PARA CEMENTO, COLOR APROBADO POR SUPERVISION  AL 4%, ACABADO APARENTE, INCLUYE: CIMBRA EN FRONTERAS, VACIADO, VIBRADO, CURADO, RETIRO DE DESPERDICIOS FUERA DE OBRA, MANO DE OBRA, EQUIPO Y HERRAMIENTA Y TODO LO NECESARIO PARA SU CORRECTA EJECUCIÓN.</t>
  </si>
  <si>
    <t>SUMINISTRO Y COLOCACIÓN DE CONCRETO EN MUROS DE BANCAS, O ELEMENTOS DE CONCRETO DEL PARQUE, CON CONCRETO F'C=250 KG/CM2 HECHO EN OBRA, CON AGREGADO MÁXIMO DE 3/4",  CON COLOR PARA CEMENTO, COLOR APROBADO POR SUPERVISION  AL 4%, ACABADO APARENTE, INCLUYE: PRUEBAS DE LABORATORIO DE ACUERDO A REGLAMENTO, REVENIMIENTO, COLADO, VACIADO, VIBRADO, CURADO, RETIRO DE DESPERDICIOS FUERA DE OBRA, MANO DE OBRA, EQUIPO Y HERRAMIENTA Y TODO LO NECESARIO PARA SU CORRECTA EJECUCIÓN.</t>
  </si>
  <si>
    <t>LOSA DE CONCRETO PARA FORJADO DE ASIENTOS Y PERALTES DE 8 CM DE ESPESOR, CON CONCRETO F'C=200 KG/CM2, REFORZADA CON MALLA ELECTROSOLDADA 6-6/10-10,  CON COLOR PARA CEMENTO, COLOR APROBADO POR SUPERVISION  AL 4%, ACABADO APARENTE, INCLUYE: CIMBRA EN FRONTERAS, VACIADO, VIBRADO, CURADO, RETIRO DE DESPERDICIOS FUERA DE OBRA, MANO DE OBRA, EQUIPO Y HERRAMIENTA Y TODO LO NECESARIO PARA SU CORRECTA EJECUCIÓN.</t>
  </si>
  <si>
    <t>3.1.1</t>
  </si>
  <si>
    <t>3.1.2</t>
  </si>
  <si>
    <t>3.1.3</t>
  </si>
  <si>
    <t>3.1.4</t>
  </si>
  <si>
    <t>3.1.5</t>
  </si>
  <si>
    <t>3.1.6</t>
  </si>
  <si>
    <t>3.1.7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</si>
  <si>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</si>
  <si>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</si>
  <si>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</si>
  <si>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</si>
  <si>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</si>
  <si>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</si>
  <si>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</si>
  <si>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</si>
  <si>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</si>
  <si>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</si>
  <si>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3.3.1</t>
  </si>
  <si>
    <t>3.3.4</t>
  </si>
  <si>
    <t>3.3.2</t>
  </si>
  <si>
    <t>3.3.3</t>
  </si>
  <si>
    <t>3.3.5</t>
  </si>
  <si>
    <t>3.3.6</t>
  </si>
  <si>
    <t>3.3.7</t>
  </si>
  <si>
    <t>SEPTIEMBRE DE 2024</t>
  </si>
  <si>
    <t>DESMONTAJE Y RETIRO DE BANCA METALICA; INCLUYE: CARGA Y RETIRO FUERA DE LA OBRA A LUGAR INDICADO POR SUPERVISION, HERRAMIENTA, EQUIPO Y MANO DE OBRA.</t>
  </si>
  <si>
    <t>DEMOLICION Y RETIRO DE BANCA DE CONCRETO; INCLUYE: CARGA Y RETIRO FUERA DE LA OBRA A LUGAR INDICADO POR SUPERVISION, HERRAMIENTA, EQUIPO Y MANO DE OBRA.</t>
  </si>
  <si>
    <t>CONSTRUCCION DE PISO DE 8 CM DE ESPESOR,  CON PIGMENTO INTEGRAL MARCA CEMIX O SIMILAR COLOR COLORADO AL 4% ACABADO LAVADO S.M.A., CON CONCRETO SERA F´C= 200 KG/CM2. T.M.A. 3/4". REV. DE 8 A 10 CM PREMEZCLADO ELABORADO EN PLANTA, REFORZADO CON MALLA ELECTROSOLDADA 6-6/10-10; INCLUYE: PREPARACION DE LA SUPERFICIE DEL TERRENO, NIVELACION, AFINE, COMPACTACION AL 90 %, CIMBRA EN FRONTERAS, SUMINISTRO, COLADO, EXTENDIDO DEL CONCRETO, TRAZO Y NIVELACION, SUMINISTRO DE TODOS LOS MATERIALES NECESARIOS, ACARREOS, DESPERDICIOS, MANO DE OBRA,  HERRAMIENTA Y EQUIPO NECESARIO, LIMPIEZA GENERAL ANTES Y UNA VEZ CONCLUIDOS LOS TRABAJOS, CARGA Y ACARREO DE LOS MATERIALES NO UTILIZABLES HASTA EL LUGAR INDICADO POR SUPERVISION.</t>
  </si>
  <si>
    <t>CONSTRUCCION DE PISO DE 8 CM DE ESPESOR EN AREA COMUN Y CENEFAS DE 60CM DE ANCHO, ACABADO LAVADO S.M.A., CON CORTES DE DISCO SEGUN DESPIECE. EL CONCRETO SERA F´C= 200 KG/CM2. T.M.A. 3/4". REV. DE 8 A 10 CM PREMEZCLADO ELABORADO EN PLANTA, REFORZADO CON MALLA ELECTROSOLDADA 6-6/10-10; INCLUYE: PREPARACION DE LA SUPERFICIE DEL TERRENO, NIVELACION, AFINE, COMPACTACION AL 90 %, CIMBRA EN FRONTERAS, SUMINISTRO, COLADO, EXTENDIDO DEL CONCRETO, TRAZO Y NIVELACION, SUMINISTRO DE TODOS LOS MATERIALES NECESARIOS, ACARREOS, DESPERDICIOS, MANO DE OBRA,  HERRAMIENTA Y EQUIPO NECESARIO, LIMPIEZA GENERAL ANTES Y UNA VEZ CONCLUIDOS LOS TRABAJOS, CARGA Y ACARREO DE LOS MATERIALES NO UTILIZABLES HASTA EL LUGAR INDICADO POR SUPERVISION.</t>
  </si>
  <si>
    <t>CONSTRUCCION DE BANCO DE CONCRETO FABRICADA EN SITIO, MEDIDAS DE 45 X 45 X 45 CMS Y ELEMENTOS DE 10 CMS DE ESPESOR, CON CONCRETO F'C=250 KG/CM2  CON COLOR PARA CEMENTO, ARMADO CON MALLA ELECTROSOLDADA 4-4/8-8,, COLOR APROBADO POR SUPERVISION  AL 4%, ACABADO APARENTE CON BISEL DE 1/2" A 45º EN SUS CANTOS. INCLUYE:  NIVELACION, MANO DE OBRA, HERRAMIENTA, EQUIPO Y TODO LO NECESARIO PARA LA CORRECTA EJECUCION DE LOS TRABAJOS. (PARA EL CORRECTO ANALISIS DE PRECIO, DEBERA CONSIDERAR LOS DETALLES CONSTRUCTIVOS EN PLANO).</t>
  </si>
  <si>
    <t>DE 80 X 80 X 80</t>
  </si>
  <si>
    <t>CONSTRUCCION DE MESA DE CONCRETO FABRICADA EN SITIO, MEDIDAS DE 80 X 80 X 80 CMS Y ELEMENTOS DE 10 CMS DE ESPESOR, CON CONCRETO F'C=250 KG/CM2  CON COLOR PARA CEMENTO, ARMADO CON MALLA ELECTROSOLDADA 4-4/8-8,, COLOR APROBADO POR SUPERVISION  AL 4%, ACABADO APARENTE CON BISEL DE 1/2" A 45º EN SUS CANTOS. INCLUYE:  NIVELACION, MANO DE OBRA, HERRAMIENTA, EQUIPO Y TODO LO NECESARIO PARA LA CORRECTA EJECUCION DE LOS TRABAJOS. (PARA EL CORRECTO ANALISIS DE PRECIO, DEBERA CONSIDERAR LOS DETALLES CONSTRUCTIVOS EN PLANO).</t>
  </si>
  <si>
    <t>CONSTRUCCION DE MESA DE CONCRETO F'C=250 KG/CM2 DE 80 X 80 X 80 CMS Y ELEMENTOS DE 10 CMS DE ESPESOR, FABRICADA EN SITIO, CON DISEÑO DE TABLERO DE AJEDREZ EN CUBIERTA, ARMADO CON MALLA ELECTROSOLDADA 4-4/8-8, CON COLOR PARA CEMENTO, COLOR APROBADO POR SUPERVISION  AL 4%, ACABADO APARENTE CON BISEL DE 1/2" A 45º EN SUS CANTOS. INCLUYE: TABLERO DE AJEDREZ DE 60 X 60 CM  ELABORADO CON AZULEJO CERAMICO EN CUADROS DE 10X10 CM, PEGADO CON PEGAZULEJO, PEGAMARMOL O SIMILAR, NIVELACION, EXCAVACIÓN,  ACARREO DE MATERIAL SOBRANTE A ZONA DESTINADA POR SUPERVISIÓN, MANO DE OBRA, HERRAMIENTA, EQUIPO Y TODO LO NECESARIO PARA LA CORRECTA EJECUCION DE LOS TRABAJOS. (PARA EL CORRECTO ANALISIS DE PRECIO, DEBERA CONSIDERAR LOS DETALLES CONSTRUCTIVOS EN PLANO).</t>
  </si>
  <si>
    <t>CONSTRUCCION DE JUEGO INFANTIL DE FORMA DE CONO TRUNCO Y UN TUNEL INTERMEDIO. CON BASE DE 8.80M DE DIAMETRO Y CONO TRUNCADO DE FABRICACION ESPECIAL CON BASE DE 2.10M DE DIAMETRO, CONFORMADO POR UNA LOSA DE CONCRETO PULIDO ESPESOR 10CM, F'C=250KG/CM2/, CON PIGMENTO MARCA PICEX COLOR COLORADO  AL 4% S.M.A., ACABADO  PULIDO. CON PRISMAS DE 0.15M POR LARGOS VARIABLES DE CONCRETO Y RESBALADILLA DE CONCRETO F'C=200KG/CM2 DESPLANTADA ARMADO CON VAR#3 @15CM EN AMBOS LECHOS, SOBRE PLANTILLA DE CONCRETO POBRE F'C=100KG/CM2 DE 5 CM DE ESPESOR.  ADICIONAL COLOCACION DE 35 PRESAS DE ESCALADA Y SOGA PARA SUBIR. PARA COFORMACION DE LOSA EN FORMA CONICA, SE USARÁ RELLENO DE MATERIAL BASE, COMPACTADO EN CAPAS HUMEDAS DE 20CM.  INCLUYE CIMENTACIÓN,  EXCAVACIÓN Y ACARREO DE MATERIAL SOBRANTE A ZONA DESTINADA POR SUPERVISIÓN, HERRAMIENTA Y EQUIPO. (PARA EL CORRECTO ANALISIS DE PRECIO, DEBERA CONSIDERAR LOS DETALLES CONSTRUCTIVOS EN PLANO).</t>
  </si>
  <si>
    <t>REUBICACION Y RESTAURACION DE COLUMPIO TRIPLE EXISTENTE.  INCLUYE: LIMPIEZA, RASPADO O DESBASTE DE PINTURA EXISTENTE Y REBABEO,  ACABADO CON 2 MANOS DE PRIMER ANTICORROSIVO O SIMILAR Y APLICACION FINAL DE PINTURA ESMALTE, APLICADA CON PISTOLA Y COMPRESOR. CON DADO DE CIMENTACION DE 40X40X60CM, INCORPORACION DE ELEMENTOS FALTANTES SI SON NECESARIOS, FIJACIONES,  EXCAVACIÓN Y ACARREO DE MATERIAL SOBRANTE A ZONA DESTINADA POR SUPERVISIÓN, HERRAMIENTA Y EQUIPO PARA SU CORRECTA EJECUCIÓN.</t>
  </si>
  <si>
    <t>REUBICACION Y RESTAURACION DE MODULO DE SUBE Y BAJA EXISTENTE.  INCLUYE: LIMPIEZA, RASPADO O DESBASTE DE PINTURA EXISTENTE Y REBABEO,  ACABADO CON 2 MANOS DE PRIMER ANTICORROSIVO O SIMILAR Y APLICACION FINAL DE PINTURA ESMALTE, APLICADA CON PISTOLA Y COMPRESOR. CON DADO DE CIMENTACION DE 40X40X60CM, INCORPORACION DE ELEMENTOS FALTANTES SI SON NECESARIOS, FIJACIONES,  EXCAVACIÓN Y ACARREO DE MATERIAL SOBRANTE A ZONA DESTINADA POR SUPERVISIÓN, HERRAMIENTA Y EQUIPO PARA SU CORRECTA EJECUCIÓN.</t>
  </si>
  <si>
    <t>CONSTRUCCION DE 10 HUELLAS REDONDAS PARA JUEGO DE AVIONCITO, 9 DE 60CM DE DIAMETRO Y 1 DE 120CM DE DIAMETRO. A BASE DE CONCRETO COLADO EN SITIO DE 8 CM DE ESPESOR F'C=200KG/CM2,CON PIGMENTO INTEGRAL MARCA CEMIX COLOR COLORADO O SIMILAR EN CALIDAD Y PRECIO, AL 4%, ACABADO LAVADO. , INCLUYE: CIMBRA EN FRONTERAS, VACIADO, VIBRADO, CURADO, RETIRO DE DESPERDICIOS FUERA DE OBRA, MANO DE OBRA, EQUIPO Y HERRAMIENTA Y TODO LO NECESARIO PARA SU CORRECTA EJECUCIÓN. (PARA EL CORRECTO ANALISIS DE PRECIO, DEBERA CONSIDERAR LOS DETALLES CONSTRUCTIVOS EN PLANO).</t>
  </si>
  <si>
    <t>CANCHAS MULTIUSOS</t>
  </si>
  <si>
    <t>SUMINISTRO E INSTALACION DE MANGUERA PARA RIEGO DE 5/16", MARCA TORO O SIMILAR, INCLUYE: TEES, COPLES, CODOS, SUMINISTRO DE MATERIALES NECESARIOS, DESPERDICIOS, CONSUMIBLES, HERRAMIENTA, EQUIPO Y MANO DE OBRA.</t>
  </si>
  <si>
    <t>https://www.homedepot.com.mx/p/rotoplas-filtro-de-paso-32-x-18-x-11-cm-negro-rotoplas-fes-01-411678</t>
  </si>
  <si>
    <t>https://www.homedepot.com.mx/p/rotoplas-filtro-jumbo-56-l-min-azul-rotoplas-fju-01-260985</t>
  </si>
  <si>
    <t>DESMONTAJE Y RETIRO DE REJA DE ACERO EXISTENTE; INCLUYE: CARGA Y RETIRO FUERA DE LA OBRA A LUGAR INDICADO POR SUPERVISION, HERRAMIENTA, EQUIPO Y MANO DE OBRA.</t>
  </si>
  <si>
    <t>SUMINISTRO E INSTALACIÓN DE FILTRO JUMBO 56 L/MIN AZUL ROTOPLAS MODELO Fju-01 O SIMILAR EN CALIDAD Y PRECIO. INCLUYE INSTALACIÓN, ACCESORIOS, MANO DE OBRA, REGISTRO DE PROTECCIÓN Y TODO LO NECESARIO PARA LA CORRECTA EJECUCION DE LOS TRABAJOS.</t>
  </si>
  <si>
    <t xml:space="preserve"> INSTALACIONES ELECTRICAS EN BAÑOS:</t>
  </si>
  <si>
    <t>CUBIERTA DE AREA MULTIUSOS</t>
  </si>
  <si>
    <t>SUMINISTRO Y COLOCACION DE COLUMNAS METÁLICAS A BASE DE TUBO REDONDO ∅155, CEDULA 12  Y 3M DE ALTURA. INCLUYE: PINTURA ANTICORROSIVA Y DE ESMALTE A 2 MANOS, SOLDADURA PRELIMINAR E6011 Y SOLDADURA FINAL E7018, MONTAJE, MANO DE OBRA, DESPERDICIOS Y LIMPIEZA.</t>
  </si>
  <si>
    <t>SUMINISTRO Y COLOCACION DE VIGA IPR W10X22. INCLUYE: PINTURA ANTICORROSIVA Y DE ESMALTE A 2 MANOS, SOLDADURA PRELIMINAR E6011 Y SOLDADURA FINAL E7018, MONTAJE, MANO DE OBRA, DESPERDICIOS Y LIMPIEZA.</t>
  </si>
  <si>
    <t>KG/M</t>
  </si>
  <si>
    <t>SUMINISTRO Y COLOCACION DE CUBIERTA DE PERGOLADO A BASE DE ANGULO DE 4"X4"X1/4". INCLUYE: PINTURA ANTICORROSIVA Y DE ESMALTE A 2 MANOS, SOLDADURA PRELIMINAR E6011 Y SOLDADURA FINAL E7018, MONTAJE, MANO DE OBRA, DESPERDICIOS Y LIMPIEZA.</t>
  </si>
  <si>
    <t>SUMINISTRO Y COLOCACION DE PLACA METÁLICA DE 30X30 CMS X3/4". INCLUYE: PINTURA ANTICORROSIVA Y DE ESMALTE A 2 MANOS, SOLDADURA PRELIMINAR E6011 Y SOLDADURA FINAL E7018, MONTAJE, MANO DE OBRA, DESPERDICIOS Y LIMPIEZA.</t>
  </si>
  <si>
    <t>SUMINISTRO Y COLOCACION DE ANCLAS A BASE DE 4 VARS. LISAS DE ACERO A-36 DE 3/4" DE DIAM. DE 90 CM. DE LARGO CON DOBLES DE 30 CMS. INCLUYE: TUERCAS, GUASA PLANA Y RONDANA DE PRESION.</t>
  </si>
  <si>
    <t>SUMINISTRO Y COLOCACION DE ANCLAS A BASE DE 4 VARS. LISAS DE ACERO A-36 DE 5/8" DE DIAM. DE 90 CM. DE LARGO CON DOBLES DE 30 CMS. INCLUYE: TUERCAS, GUASA PLANA Y RONDANA DE PRESION.</t>
  </si>
  <si>
    <t>ZAPATA AISLADA DE CONCRETO F'c=250kg/cm2 DE 1.20x1.20x0.25 MTS REFORZADA EN LECHO SUPERIOR CON VARILLA #4 @15 CMS EN AMBOS SENTIDOS Y EL INFERIOR CON VARILLA #5 @15 CMS EN AMBOS SENTIDOS Y DADO DE 0.40X0.40X0.75M CON ESTRIBOS DOBLES DE VARILLA DE #3 @15cm. Y 8 VARILLAS LONGITUDINALES DEL #5, CON PLANTILLA DE CONCRETO SIMPLE F´C=100 KG/CM2, DE 5 CM DE ESPESOR. INCLUYE EXCAVACION, MANO DE OBRA, HERRRAMINETAS, EQUIPO Y TODO LO NECESARIO PARA LA CORRECTA EJECUCION DE LOS TRABAJOS. PARA LA CORRECTA EJECUCION DE LOS TRABAJOS.</t>
  </si>
  <si>
    <t>SUMINISTRO Y COLOCACION DE APARATO DE EJERCITADOR TIPO BANCO INCLINADO PARA FORTALECIMIENTO Y RESISTENCIA DE LA PARTE ABDOMINAL MARCA PLAYCLUB MODELO 21ACT01 O SIMILAR EN DISEÑO, CALIDAD Y PRECIO DE 0.55 X 1.53 X 0.65 M, INCLUYE: FIJACION, MATERIAL, MANO DE OBRA, HERRAMIENTA Y EQUIPO NECESARIO PARA SU CORRECTA EJECUCIÓN, LIMPIEZA DURANTE EL PROCESO Y AL FINAL DE LA JORNADA</t>
  </si>
  <si>
    <t>SUMINISTRO Y COLOCACION DE APARATO DE EJERCITADOR TIPO BARRAS PARA FLEXIONES CON 3 ALTURAS DISTINTAS PARA EL DESARROLLO DE MÚSCULO EN BRAZO Y HOMBRO MARCA PLAYCLUB MODELO 21ACT04 O SIMILAR EN DISEÑO, CALIDAD Y PRECIO DE 3.78 X 0.20 X 1.54 M, INCLUYE: FIJACION, MATERIAL, MANO DE OBRA, HERRAMIENTA Y EQUIPO NECESARIO PARA SU CORRECTA EJECUCIÓN, LIMPIEZA DURANTE EL PROCESO Y AL FINAL DE LA JORNADA</t>
  </si>
  <si>
    <t>CONSTRUCCION DE BANCAS MB-01 AL MB-10 DE 50 CM DE ALTO POR 50 CM DE ANCHO COLADAS MONOLITICAMENTE, A BASE DE MUROS DE 12 CMS DE ESPESOR Y LOSA SUPERIOR DE 10 CMS DE ESPESOR, CON CONCRETO F'C=200 KG/CM2  CON COLOR PARA CEMENTO PREVIAMENTE APROBADO POR SUPERVISION  AL 4%, RELLENAS CON CASETON, ARMADAS EN SU PARTE INFERIOR CON BASTONES DE VARILLA DE 3/8" @ 40 CMS Y EN TODO SU PERIMETRO CON MALLA ELECTROSOLDADA 6-6/10-10, ACABADO APARENTE CON CHAFLAN DE 45º EN SUS CANTOS. INCLUYE: ZOCLO EN TODA LA PARTE INFERIOR, NIVELACION, MANO DE OBRA, HERRAMIENTA, EQUIPO Y TODO LO NECESARIO PARA LA CORRECTA EJECUCION DE LOS TRABAJOS. (PARA EL CORRECTO ANALISIS DE PRECIO, DEBERA CONSIDERAR LOS DETALLES CONSTRUCTIVOS EN PLANO).</t>
  </si>
  <si>
    <t>INSTALACIONES ELECTRICAS CANCHA 1</t>
  </si>
  <si>
    <t>SUMINISTRO E INSTALACION DE REFLECTOR 206 WATTS LED, MODELO RE10, MARCA FORLIGHTING., INCLUYE: MATERIAL, HERRAMIENTA Y MANO DE OBRA..   INCLUYE: PRUEBAS DE FUNCIONAMIENTO, MATERIAL, MANO DE OBRA, HERRAMIENTA, EQUIPO, Y TODO LO NECESARIO PARA SU CORRECTA INSTALACIÓN</t>
  </si>
  <si>
    <t>SUMINISTRO, COLOCACIÓN Y CONEXIÓN DE CABLE DE ALUMINIO  TRIPLEX XLP (2-2 + 1-2), CALIBRE # 2 INCLUYE: CINTA AISLANTE VULCANIZADA, PONCHADO DE TERMINAL BIMETALICA PARA COBRE Y ALUMINIO, COCAS, DESPERDICIOS, MATERIALES, MANO DE OBRA, HERRAMIENTAS, EQUIPO Y TODO LO NECESARIO PARA SU CORRECTA EJECUCIÓN.</t>
  </si>
  <si>
    <t>SUMINISTRO Y TENDIDO DE RED DE ALIMENTACIÓN DE LUMINARIAS A BASE DE TUBO PVC CONDUIT PESADO DE 1 1/4 ", INCLUYE: EXCAVACIÓN, CAMA DE ARENA, TENDIDO, RELLENO, MATERILES, MANO DE OBRA, HERRAMIENTA Y EQUIPO NECESARIO PARA SU BUEN FUNCIONAMIENTO.</t>
  </si>
  <si>
    <t>ADECUACION DE POSTE PARA COLOCACION DE REFLECTORES.INCLUYE RETIRO Y RECOLOCACION DE  POSTE DE 9 METROS DE  ALTURA, DESCONEXION,RETIRO DE BRAZO Y LUMINARIA, PINTURA DE POSTE DE ACUERDO A LA SUPERVISION, NUEVO CABLEADO CON  CABLE CAL 10 AWG COLOR NEGRO PARA FASE, CABLE CAL 10 AWG COLOR VERDE PARA TIERRA, TRAYECTORIA DESDE REGISTRO EN PISO HASTA LUMINARIA O DESCONECTADOR EN POSTE (SEGUN SEA EL CASO), PONCHADO DE TERMINALES DERIVADORAS BIMETALICAS EN REGISTRO (UNA POR CABLE),  CINTA VULCANIZABLE SOBRE CADA TERMINAL, HERRAMIENTA, EQUIPO Y MANO DE OBRA.</t>
  </si>
  <si>
    <t>SUMINISTRO Y COLOCACIÓN DE  COMBINACION DE ALUMBRADO MONOFASICO, INCLUYE : BASE PARA FOTOCELDA, FOTOCELDA, BOBINA DE PROTECCIÓN (CONTACTOR) CON CAPACIDAD DE 40 AMP SEGÚN PROYECTO, INTERRUPTOR TERMOMAGENICO DE 40 A, CONEXIONES,MANO DE OBRA, MATERIALES Y TODO LO NECESARIO PARA SU CORRECTO FUNCIONAMIENTO.</t>
  </si>
  <si>
    <t>SUMINISTRO Y COLOCACIÓN DE INTERRUPTOR TERMOMAGNETICO  MONOFASICO DOBLE DE 30 A SQUARED. INCLUYE INSTALACIÓN, CONEXIÓN AJUSTES Y TODO LO NECESARIO PARA SU CORRECTA INSTALACIÓN.</t>
  </si>
  <si>
    <t>SUMINISTRO  E INSTALACION DE ALIMENTACIÓN ELECTRICA DE PARA COMBINACION DE ALUMBRADO,  A BASE DE TUBO PVC CONDUIT PESADO DE 3/4  ", DOS CONDUCTORES DE COBRE CALIBRE 10 AWG PARA FASES,1 CONDUCTOR DE COBRE CALIBRE 14 AWG PARA TIERRA FISICA. INCLUYE:  CONEXION  DE CABLEADO EN  OPRESORES DE BRAKE PRINCIPAL DE  COMANDANCIA, CANALIZACION HACIA PARTE TRASERA DEL MURETE DE MEDICION, , TENDIDO, RELLENO, MATERILES, MANO DE OBRA, HERRAMIENTA Y EQUIPO NECESARIO PARA SU BUEN FUNCIONAMIENTO.</t>
  </si>
  <si>
    <t>SUMINISTRO E INSTALACION DE DESCONECTADOR DE NAVAJAS 2 POLOS 30 AMPERES SIN PORTAFUSIBLES UNO EXTERIOR, INCLUYE: FIJACION, CONEXIONES, MATERIA, HERRAMIENTA Y MANO DE OBRA.</t>
  </si>
  <si>
    <t>SUMINISTRO E INSTALACION DE CHICOTE DE LIQUID TIGHT DE 1/2" CON 3 CABLES CAL 12 AWG (NEGRO PARA FASES, VERDE PARA TIERRA), INCLUYE: CONECTORES LIQUID TIGHT, CONDULET TIPO C, CONECTOR TIPO GLANDULA DE 1/2", ABRAZADERA DE UÑA DE 1/2", PIJAS AUTO ROSCABLES, CAPUCHONES, CINTA, CONEXIONES, HERRAMIENTA, EQUIPO Y MANO DE OBRA.</t>
  </si>
  <si>
    <t>SUMINISTRO Y CONSTRUCCION DE BASE DE HERRERIA DE 3M DE LONGITUD PARA MONTAJE DE REFLECTORES EN POSTES METALICO  INCL: , COLOCACION DE ANGULO DE 3"X 1/4", TIRANTES TIPO SOLERA PARA REFORZAMIENTO DE 3/16" X 1", SOLDADURA, PINTURA, MANO DE OBRA, EQUIPO, LIMPIEZA Y TODO LO NECESARIO PARA LA CORRECTA EJECUCIÓN DE LOS TRABAJOS.</t>
  </si>
  <si>
    <t>ALBAÑILERIA</t>
  </si>
  <si>
    <t>REGISTRO ELECTRICO 60X60X60 CMS CON CONCRETO ARMADO F'C=150 KG/CM2 Y MALLA ELECTROSOLDADA 6X6 10/10, MARCO Y CONTRAMARCO METALICO CON SOLERA DE 1 1/2" X 3/16 Y 1 1/4"X3/16",  FONDO DE GRAVA, TAPA DE CONCRETO, INCLUYE: MANO DE OBRA, HERRAMIENTA Y EQUIPO.</t>
  </si>
  <si>
    <t>REGISTRO ELECTRICO 40X40X40 CMS CON CONCRETO ARMADO F'C=150 KG/CM2 Y MALLA ELECTROSOLDADA 6X6 10/10, MARCO Y CONTRAMARCO METALICO CON SOLERA DE 1 1/2" X 3/16 Y 1 1/4"X3/16",  FONDO DE GRAVA, TAPA DE CONCRETO, INCLUYE: MANO DE OBRA, HERRAMIENTA Y EQUIPO.</t>
  </si>
  <si>
    <t>INSTALACIONES ELECTRICAS CANCHA 2</t>
  </si>
  <si>
    <t>FABRICACION DE BASE PARA POSTE DE 40X80X120 CM CON CONCRETO 200 KG/CM2 CON BASTON ANCLA 1" DE 120 CM DE LARGO, PARA POSTES METALICOS DE 12  METROS DE ALTURA , TUERCAS Y ARANDELAS DE 1" DE 1", INCLUYE: CIMBRA, CANALIZACION DE PVC CED. 40 DE 1 1/2" , COMPACTADO DE TIERRA AL REDEDOR DE BASE, MATERIAL, MANO DE OBRA, EQUIPO.</t>
  </si>
  <si>
    <t>CIRCUITO 1 DE ALUMBRADO PERIMETRAL</t>
  </si>
  <si>
    <t>SUMINISTRO Y COLOCACIÓN DE LUMINARIA VIAL LED  , DE 70 W, 110- 240 V,  6000 K. MARCA FORGHTING, MODELO FORLITE. INCLUYE: PRUEBAS DE FUNCIONAMIENTO, MATERIAL, MANO DE OBRA, HERRAMIENTA, EQUIPO, Y TODO LO NECESARIO PARA SU CORRECTA INSTALACIÓN</t>
  </si>
  <si>
    <t>SUMINISTRO Y COLOCACION   DE POSTE  METALICO CONICO HEXAGONAL DE 7.00 MTS. DE ALTO, CON 1 HASTA 4 PERCHAS (SEGUN PROYECTO), INCLUYE: COLOCACION DE POSTE , APLICACION PRIMER Y DOBLE CAPA DE PINTURA ANTICORROSIVA PARA METAL (COLOR AUTORIZADO POR SUPERVISION), GRUA PARA MANOBRA, HERRAMIENTA, MANO DE OBRA, EQUIPO, LIMPIEZA Y TODO LO NECESARIO PARA LA CORRECTA EJECUCIÓN DE LOS TRABAJOS., HERRAMIENTA, MANO DE OBRA, EQUIPO Y LIMPIEZA.</t>
  </si>
  <si>
    <t>SUMINISTRO E INSTALACION DE CIRCUITO PARA LUMINARIA EN POSTE DE 7 M CON DOBLE PERCHA, INCLUYE: EL DOBLE DEL CABLEADOO, 2 CABLES CAL 12 AWG COLOR NEGRO PARA FASE, 2 CABLES CAL 14 AWG COLOR VERDE PARA TIERRAS FISICAS, TRAYECTORIA DESDE REGISTRO EN PISO HASTA CADA UNA DE LAS LUMINARIAS O DESCONECTADOR EN POSTE (SEGUN SEA EL CASO), PONCHADO DE TERMINALES DERIVADORAS BIMETALICAS EN REGISTRO (UNA POR  DOS CABLES), CINTA VULCANIZABLE SOBRE CADA TERMINAL, HERRAMIENTA, EQUIPO Y MANO DE OBRA.</t>
  </si>
  <si>
    <t>BASE  PARA POSTE METALICO A BASE DE CONCRETO DE 30X60X80CM, INCLUYE: ANCLAS ., TUBO CONDUIT PVC DE 1 1/2" DE DIAM. HACIA EL REGISTRO, EXCAVACIÓN, RELLENO COMPACTADO, CIMBRA, DESCIMBRA, MATERIALES, MANO DE OBRA, HERRAMIENTA Y EQUIPO NECESARIO.</t>
  </si>
  <si>
    <t>CIRCUITO 2 DE ALUMBRADO PERIMETRAL</t>
  </si>
  <si>
    <t>MEDICION</t>
  </si>
  <si>
    <t>SUMINSITRO Y COLOCACION DE SISTEMA DE MEDICION NORMA CFE  M-3, MONOFASICO 2F-3H , HASTA 24 KW EN 240 V ,INCLUYE: BASE DE MEDICION DE 5 TERMINALES CON CAPACIDAD DE 100A EN BARRAS, MUFA Y TUBO METALICO 1 1/4" GALVANIZADO PARED DELGADA CON ACCESORIOS A PRUEBA DE INTEMPERIE, CABLE CAL. 2 PARA FASES Y CAL. 4  PARA NEUTRO, INTERRUPTOR TERMOMAGNETICO DE 2X100A, TUBO CONDUIT METALICO 1/2" PARED DELGADA PARA BAJANTE A ELECTRODO DE TIERRA,  ELECTRODO DE 1/2" POR 3 METROS DE LARGO, REGISTRO PARA ELECTRODO DE TIERRA, CABLEADO ESPECIFICADO EN PROYECTO, MATERIAL, HERRAMIENTA Y MANO DE OBRA.</t>
  </si>
  <si>
    <t>SUMINISTRO E INSTALACION DE CENTRO DE CARGA 1F-3H DE 24 CIRCUITOS,  INTEMPERIE, ZAPATAS PRINCIPALES DE 125 A,  MARCA SQUARE D O SIMILAR EN CALIDAD Y PRECIO, INCLUYE:  CONEXIÓN, MATERIAL, HERRAMIENTA Y MANO DE OBRA.</t>
  </si>
  <si>
    <t>ALIMENTACION ELECTRICA DE BASE DE MEDICION A CENTRO DE CARGA CON  TUBERIA GALVANIZADA PARED DELGADA 1 1/4", CABLE CAL. 2  PARA FASES Y NEUTRO, CABLE CAL. 8 COLOR VERDE PARA TIERRA, INCLUYE. CURVAS, COPLES, CONECTORES, CONDULET, CONEXIONES, PASO EN MURO, RESANES, MATERIAL, MANO DE OBRA, HERRAMIENTA Y EQUIPO.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</si>
  <si>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</si>
  <si>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</si>
  <si>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</si>
  <si>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</si>
  <si>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</si>
  <si>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</si>
  <si>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</si>
  <si>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</si>
  <si>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</si>
  <si>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11.1.10</t>
  </si>
  <si>
    <t>11.2.1</t>
  </si>
  <si>
    <t>11.2.2</t>
  </si>
  <si>
    <t>11.3.1</t>
  </si>
  <si>
    <t>11.3.2</t>
  </si>
  <si>
    <t>11.3.9</t>
  </si>
  <si>
    <t>11.3.3</t>
  </si>
  <si>
    <t>11.3.4</t>
  </si>
  <si>
    <t>11.3.5</t>
  </si>
  <si>
    <t>11.3.6</t>
  </si>
  <si>
    <t>11.3.7</t>
  </si>
  <si>
    <t>11.3.8</t>
  </si>
  <si>
    <t>11.3.10</t>
  </si>
  <si>
    <t>11.4.1</t>
  </si>
  <si>
    <t>11.4.2</t>
  </si>
  <si>
    <t>11.4.3</t>
  </si>
  <si>
    <t>11.5.1</t>
  </si>
  <si>
    <t>11.5.2</t>
  </si>
  <si>
    <t>11.5.3</t>
  </si>
  <si>
    <t>11.5.4</t>
  </si>
  <si>
    <t>11.5.5</t>
  </si>
  <si>
    <t>11.6.1</t>
  </si>
  <si>
    <t>11.6.2</t>
  </si>
  <si>
    <t>11.7.1</t>
  </si>
  <si>
    <t>11.7.2</t>
  </si>
  <si>
    <t>11.7.3</t>
  </si>
  <si>
    <t>11.7.4</t>
  </si>
  <si>
    <t>11.7.5</t>
  </si>
  <si>
    <t>11.8.1</t>
  </si>
  <si>
    <t>11.8.2</t>
  </si>
  <si>
    <t>11.9.1</t>
  </si>
  <si>
    <t>11.9.2</t>
  </si>
  <si>
    <t>11.9.3</t>
  </si>
  <si>
    <t>SUMINISTRO Y COLOCACION DE APARATO DE EJERCITADOR TIPO BARRA PARA DOMINADAS EN EL DESARROLLO DE MÚSCULO EN BRAZO Y ESPALDA MARCA PLAYCLUB MODELO 21ACT05 O SIMILAR EN DISEÑO, CALIDAD Y PRECIO DE 1.39 X 0.20 X 2.44 M, INCLUYE: FIJACION, MATERIAL, MANO DE OBRA, HERRAMIENTA Y EQUIPO NECESARIO PARA SU CORRECTA EJECUCIÓN, LIMPIEZA DURANTE EL PROCESO Y AL FINAL DE LA JORNADA</t>
  </si>
  <si>
    <t>SUMINISTRO Y COLOCACION DE APARATO DE EJERCITADOR TIPO PARED SUECA, APARATO MULTIFUNCIONAL QUE PERMITE EJERCITAR DIFERENTES GRUPOS MUSCULARES. MARCA PLAYCLUB MODELO 21ACT08 O SIMILAR EN DISEÑO, CALIDAD Y PRECIO DE 1.40 X 0.20 X 2.44 M, INCLUYE: FIJACION, MATERIAL, MANO DE OBRA, HERRAMIENTA Y EQUIPO NECESARIO PARA SU CORRECTA EJECUCIÓN, LIMPIEZA DURANTE EL PROCESO Y AL FINAL DE LA JORNADA</t>
  </si>
  <si>
    <t>SUMINISTRO Y COLOCACION DE APARATO DE EJERCITADOR TIPO ANILLOS PARA EL TRABAJO MUSCULAR DE LA ESPALDA, EL HOMBRO Y EL BÍCEPS BRAQUIAL, COMO LAS DIFERENTES VARIANTES DE REMO Y DOMINADAS. MARCA PLAYCLUB MODELO 21ACT07 O SIMILAR EN DISEÑO, CALIDAD Y PRECIO DE 1.39 X 0.33 X 2.84 M, INCLUYE: FIJACION, MATERIAL, MANO DE OBRA, HERRAMIENTA Y EQUIPO NECESARIO PARA SU CORRECTA EJECUCIÓN, LIMPIEZA DURANTE EL PROCESO Y AL FINAL DE LA JORNADA</t>
  </si>
  <si>
    <t>SUMINISTRO Y COLOCACION DE APARATO DE EJERCITADOR TIPO BARRA PULL UP NEUTRO PARA EL DESARROLLO DE MÚSCULO EN BRAZO, PECHO Y ESPALDA. MARCA PLAYCLUB MODELO 21ACT06 O SIMILAR EN DISEÑO, CALIDAD Y PRECIO DE 1.39 X 0.65 X 2.44 M, INCLUYE: FIJACION, MATERIAL, MANO DE OBRA, HERRAMIENTA Y EQUIPO NECESARIO PARA SU CORRECTA EJECUCIÓN, LIMPIEZA DURANTE EL PROCESO Y AL FINAL DE LA JORNADA</t>
  </si>
  <si>
    <t>SUMINISTRO Y COLOCACION DE APARATO DE EJERCITADOR TIPO BARRA DE PESO MUERTO PARA TRABAJAR LA CADERA, LOS FEMORALES Y LA PARTE BAJA DE LOS LUMBARES. MARCA PLAYCLUB MODELO 21ACT13 O SIMILAR EN DISEÑO, CALIDAD Y PRECIO DE 1.61 X 0.50 X 1.69 M, INCLUYE: FIJACION, MATERIAL, MANO DE OBRA, HERRAMIENTA Y EQUIPO NECESARIO PARA SU CORRECTA EJECUCIÓN, LIMPIEZA DURANTE EL PROCESO Y AL FINAL DE LA JORNADA</t>
  </si>
  <si>
    <t>SUMINISTRO Y COLOCACION DE APARATO DE EJERCITADOR TIPO BARRAS PARA FORTALECIMIENTO DE HOMBROS, BRAZOS, ABDOMEN, PECHO Y ESPALDA. MARCA PLAYCLUB MODELO ej-p17 O SIMILAR EN DISEÑO, CALIDAD Y PRECIO DE 0.80 M X 2.32 M X 1.26 M, INCLUYE: FIJACION, MATERIAL, MANO DE OBRA, HERRAMIENTA Y EQUIPO NECESARIO PARA SU CORRECTA EJECUCIÓN, LIMPIEZA DURANTE EL PROCESO Y AL FINAL DE LA JORNADA</t>
  </si>
  <si>
    <t>SUMINISTRO Y COLOCACION DE JUEGO INFANTIL ESTRUCTURA DE COLUMPIO DE METAL CON 1 CANASTILLA TEJIDA. MODELO 3CG135-M2 MARCA PLAYCLUB O SIMILAR EN DISEÑO, CALIDAD Y PRECIO DE 4.66 M X 1.62 M X 2.35 M, INCLUYE: FIJACION, MATERIAL, MANO DE OBRA, HERRAMIENTA Y EQUIPO NECESARIO PARA SU CORRECTA EJECUCIÓN, LIMPIEZA DURANTE EL PROCESO Y AL FINAL DE LA JORNADA.</t>
  </si>
  <si>
    <t>SUMINISTRO Y COLOCACION DE JUEGO INFANTIL ESTRUCTURA DE COLUMPIO CON DOS PLAZAS, PARA 1 NIÑO Y 1 ADULTO. MODELO 5CLM5 MARCA PLAYCLUB O SIMILAR EN DISEÑO, CALIDAD Y PRECIO DE 3.32 M X 1.41 M X 2.52 M, INCLUYE: FIJACION, MATERIAL, MANO DE OBRA, HERRAMIENTA Y EQUIPO NECESARIO PARA SU CORRECTA EJECUCIÓN, LIMPIEZA DURANTE EL PROCESO Y AL FINAL DE LA JORNADA.</t>
  </si>
  <si>
    <t>BANCAS, GRADAS, MESAS Y ASIENTOS</t>
  </si>
  <si>
    <t>GUARNICIONES, PISOS, ANDADORES Y BANQUETAS</t>
  </si>
  <si>
    <t>BANCAS</t>
  </si>
  <si>
    <t>4.1.1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</si>
  <si>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</si>
  <si>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</si>
  <si>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</si>
  <si>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</si>
  <si>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</si>
  <si>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</si>
  <si>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</si>
  <si>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</si>
  <si>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</si>
  <si>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</si>
  <si>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4.3.1</t>
  </si>
  <si>
    <t>4.3.2</t>
  </si>
  <si>
    <t>4.3.3</t>
  </si>
  <si>
    <t>4.3.4</t>
  </si>
  <si>
    <t>4.3.5</t>
  </si>
  <si>
    <t>4.3.6</t>
  </si>
  <si>
    <t>MESAS Y ASIENTOS</t>
  </si>
  <si>
    <t>4.4.1</t>
  </si>
  <si>
    <t>4.4.2</t>
  </si>
  <si>
    <t>4.4.3</t>
  </si>
  <si>
    <t>SUMINISTRO E INSTALACION DE MANGUERA PARA RIEGO DE 1/4", MARCA TORO O SIMILAR, INCLUYE: TEES, COPLES, CODOS, SUMINISTRO DE MATERIALES NECESARIOS, DESPERDICIOS, CONSUMIBLES, HERRAMIENTA, EQUIPO Y MANO DE OBRA.</t>
  </si>
  <si>
    <t>DESMONTAJE Y RETIRO DE REJA DE ACERO EXISTENTE, CON RECUPERACION; INCLUYE: CARGA Y RETIRO FUERA DE LA OBRA A LUGAR INDICADO POR SUPERVISION, HERRAMIENTA, EQUIPO Y MANO DE OBRA.</t>
  </si>
  <si>
    <t>DESMONTAJE Y RETIRO DE CERCO DE MALLA CICLONICA DE 2M DE ALTURA; INCLUYE: CARGA Y RETIRO FUERA DE LA OBRA A LUGAR INDICADO POR SUPERVISION, HERRAMIENTA, EQUIPO Y MANO DE OBRA.</t>
  </si>
  <si>
    <t xml:space="preserve">   DEMOLICIÓN Y REPOSICION DE BANQUETA O PISO DE CONCRETO EN SANJA DE 10 CM DE ANCHO; INCLUYE CORTE CON REHILETE, DEMOLICIÓN, RETIRO DE ESCOMBRO, COLADO Y RESANADO CON CONCRETO F'C=150KG/CM2, MISMO COLOR Y ACABADO QUE EL EXISTENTE,PARA PASO DE INSTALACIONES. MATERIALES NECESARIOS, DESPERDICIOS, HERRAMIENTA, EQUIPO Y MANO DE OBRA.</t>
  </si>
  <si>
    <t>SUMINISTRO, RELLENO, EXTENDIDO, ACOMODO Y COMPACTACION DE TIERRA ROJA EN AREAS DE CAMINAMIENTOS PEATONAL DE ANCHO VARIABLE., CON TIERRA ROJA CON UN ESPESOR DE 12 CMS PROMEDIO COMPACTOS AL 90%; INCLUYE: TRAZO, REFERENCIAS, SUMINISTRO DE TIERRA ROJA, HUMEDECIDO NECESARIO, MANEJOS INTERNOS,  MAQUINARIA, EQUIPO Y MANO DE OBRA.</t>
  </si>
  <si>
    <t>CONSTRUCCION DE BANCA (MB-01 AL MB-10) DE 50 CM DE ALTO POR 50 CM DE ANCHO COLADAS MONOLITICAMENTE, A BASE DE MUROS DE 12 CMS DE ESPESOR Y LOSA SUPERIOR DE 10 CMS DE ESPESOR, CON CONCRETO F'C=200 KG/CM2  CON COLOR INTEGRADO PREVIAMENTE APROBADO POR SUPERVISION COLORADO AL 4%, ARMADAS EN SU PARTE INFERIOR CON BASTONES DE VARILLA DE 3/8" @ 40 CMS Y EN TODO SU PERIMETRO CON MALLA ELECTROSOLDADA 6-6/10-10, ACABADO APARENTE CON CHAFLAN DE 45º EN SUS CANTOS, RELLLENO CON CASETON (POLIESTIRENO EXPANDIDO). INCLUYE: ZOCLO EN TODA LA PARTE INFERIOR, DE AMBOS LADOS, NIVELACION, AFINE, MANO DE OBRA, HERRAMIENTA, EQUIPO Y TODO LO NECESARIO PARA LA CORRECTA EJECUCION DE LOS TRABAJOS. (PARA EL CORRECTO ANALISIS DE PRECIO, DEBERA CONSIDERAR LOS DETALLES CONSTRUCTIVOS EN PLANO).</t>
  </si>
  <si>
    <t>EXCAVACIÓN CON MAQUINARIA Y EQUIPO TERRENO TIPO B , A UNA PROFUNDIDAD NO MAYORA A 2 MTS. INCLUYE:  AFINE DE TALUDES, SOBREEXCAVACION POR ANGULO DE REPOSO DE MATERIAL, COMPACTACIÓN DE FONDO DE CEPAS,  ACARREOS  DENTRO DE LA OBRA DEL MATERIAL NO UTILIZABLE.</t>
  </si>
  <si>
    <t xml:space="preserve">CIMBRA ACABADO APARENTE CON CHAFLAN EN ARISTAS, INCLUYE: MATERIALES, ACARREOS, CORTES, HABILITADOS, CIMBRADO, DESCIMBRADO, RETIRO DE DESPERDICIOS, MANO DE OBRA, EQUIPO, HERRAMIENTA Y TODO LO NECESARIO PARA SU CORRECTA EJECUCIÓN. </t>
  </si>
  <si>
    <t>CONCRETO PARA FORJADO DE ASIENTOS Y PERALTES DE 10 CM DE ESPESOR, CON CONCRETO F'C=200 KG/CM2,  CON COLOR PARA CEMENTO  AL 4%, COLOR APROBADO POR SUPERVISION , ACABADO APARENTE Y ACABADO PULIDO EN ASIENTO, INCLUYE: CIMBRA EN FRONTERAS, VACIADO, VIBRADO, CURADO, RETIRO DE DESPERDICIOS FUERA DE OBRA, MANO DE OBRA, EQUIPO Y HERRAMIENTA Y TODO LO NECESARIO PARA SU CORRECTA EJECUCIÓN.</t>
  </si>
  <si>
    <t>FABRICACION E INSTALACION DE MODULO 1 DE CALISTENIA (DE ACUERDO A DISEÑO EN PLANO) FABRICADOS CON TUBULAR DE 4", 3" Y 1-1/2" CED. 40, APLICACION DE PRIMER ANTICORROSIVO Y PINTURA ESMALTE HASTA CUBRIR LA SUPERFICIE DE MANERA UNIFORME, INCLUYE: DADOS DE CONCRETO, PARA ANCLAJE DE POSTES, SUMINISTRO DE MATERIALES NECESARIOS, CONSUMIBLES, DESPERDICIOS, HERRAMIENTA, EQUIPO Y MANO DE OBRA  (PARA EL CORRECTO ANALISIS DE PRECIO, DEBERA CONSIDERAR LOS DETALLES CONSTRUCTIVOS EN PLANO).</t>
  </si>
  <si>
    <t>SUMINISTRO, RELLENO, EXTENDIDO Y ACOMODO DE GRAVILLA EN AREA DE EJERCITADORES Y JUEGOS INFANTILES A UN ESPESOR DE 15 CM, INCLUYE: MATERIAL, MANO DE OBRA, HERRAMIENTA, LIMPIEZA DE AREA,  ACARREO DESDE EL LUGAR DE ORIGEN Y DENTRO DE LA OBRA, LIMPIEZA DURANTE EL PROCESO Y AL FINAL DE LA JORNADA.</t>
  </si>
  <si>
    <t>DESPALME Y DESHIERBE DEL TERRENO NATURAL; INCLUYE: CARGA Y RETIRO AL BASURERO MUNICIPAL, HERRAMIENTA, EQUIPO Y MANO DE OBRA.</t>
  </si>
  <si>
    <t>CONSTRUCCION DE PISO, BANQUETA O ANDADOR DE 8 CM DE ESPESOR, ACABADO LAVADO S.M.A., CON CONCRETO SERA F´C= 200 KG/CM2. T.M.A. 3/4". REV. DE 8 A 10 CM PREMEZCLADO ELABORADO EN PLANTA, REFORZADO CON MALLA ELECTROSOLDADA 6-6/10-10; INCLUYE:  TRAZO Y NIVELACION, PREPARACION DE LA SUPERFICIE DEL TERRENO, NIVELACION, AFINE, COMPACTACION AL 90 %, CIMBRA EN FRONTERAS, SUMINISTRO, COLADO, EXTENDIDO DEL CONCRETO,SUMINISTRO DE TODOS LOS MATERIALES NECESARIOS, ACARREOS, DESPERDICIOS, MANO DE OBRA,  HERRAMIENTA Y EQUIPO NECESARIO, LIMPIEZA GENERAL ANTES Y UNA VEZ CONCLUIDOS LOS TRABAJOS, CARGA Y ACARREO DE LOS MATERIALES NO UTILIZABLES HASTA EL LUGAR INDICADO POR SUPERVISION.</t>
  </si>
  <si>
    <t>CONSTRUCCION DE PISO, BANQUETA O ANDADOR DE 8 CM DE ESPESOR,  CON PIGMENTO INTEGRAL MARCA CEMIX O SIMILAR COLOR AL 4% PREVIAMENTE AUTORIZADO POR SUPERVISION, ACABADO LAVADO S.M.A., CON CONCRETO SERA F´C= 200 KG/CM2. T.M.A. 3/4". REV. DE 8 A 10 CM PREMEZCLADO ELABORADO EN PLANTA, REFORZADO CON MALLA ELECTROSOLDADA 6-6/10-10; INCLUYE: TRAZO Y NIVELACION, PREPARACION DE LA SUPERFICIE DEL TERRENO, AFINE, COMPACTACION AL 90 %, CIMBRA EN FRONTERAS, SUMINISTRO, COLADO, EXTENDIDO DEL CONCRETO, SUMINISTRO DE TODOS LOS MATERIALES NECESARIOS, ACARREOS, DESPERDICIOS, MANO DE OBRA,  HERRAMIENTA Y EQUIPO NECESARIO, LIMPIEZA GENERAL ANTES Y UNA VEZ CONCLUIDOS LOS TRABAJOS, CARGA Y ACARREO DE LOS MATERIALES NO UTILIZABLES HASTA EL LUGAR INDICADO POR SUPERVISION.</t>
  </si>
  <si>
    <t>REHABILITACION DE PARQUE FLORES MAGON, EN LA CIUDAD DE LA PAZ</t>
  </si>
  <si>
    <t>TECHUMBRE METALICA EXISTENTE</t>
  </si>
  <si>
    <t>REGISTRO ELECTRICO 40X40X40 CMS PREFABRICADO CON CONCRETO ARMADO F'C=150 KG/CM2 Y MALLA ELECTROSOLDADA 6X6 10/10, MARCO Y CONTRAMARCO METALICO CON SOLERA DE 1 1/2" X 3/16 Y 1 1/4"X3/16",  FONDO DE GRAVA, TAPA DE CONCRETO, INCLUYE: MANO DE OBRA, HERRAMIENTA Y EQUIPO.</t>
  </si>
  <si>
    <t>DEMOLICIÓN Y REPOSICION DE BANQUETA O PISO DE CONCRETO EN SANJA DE 10 CM DE ANCHO; INCLUYE CORTE CON REHILETE, DEMOLICIÓN, RETIRO DE ESCOMBRO, COLADO Y RESANADO CON CONCRETO F'C=150KG/CM2, MISMO COLOR Y ACABADO QUE EL EXISTENTE,  PARA INSTALACION DE LINEAS DE RIEGO. MATERIALES NECESARIOS, DESPERDICIOS, HERRAMIENTA, EQUIPO Y MANO DE OBRA.</t>
  </si>
  <si>
    <t>____________________________________________________</t>
  </si>
  <si>
    <t>ING. HECTOR GERMAN JUAREZ OCAMPO</t>
  </si>
  <si>
    <t>DIRECTOR DE OBRAS PUBLICAS</t>
  </si>
  <si>
    <t>H. XVIII AYUNTAMIENTO DE LA PAZ</t>
  </si>
  <si>
    <t>PRECIO UNITARIO CON LETRA</t>
  </si>
  <si>
    <t>CATALOGO DE CONCEPTOS</t>
  </si>
  <si>
    <t>LICITANTE:</t>
  </si>
  <si>
    <t>FECHA DEL CONCURSO:</t>
  </si>
  <si>
    <r>
      <t xml:space="preserve">No. DE OBRA:  </t>
    </r>
    <r>
      <rPr>
        <sz val="9"/>
        <rFont val="Arial"/>
        <family val="2"/>
      </rPr>
      <t xml:space="preserve"> FIEU202415</t>
    </r>
  </si>
  <si>
    <r>
      <t xml:space="preserve">OBRA:  </t>
    </r>
    <r>
      <rPr>
        <sz val="9"/>
        <rFont val="Arial"/>
        <family val="2"/>
      </rPr>
      <t xml:space="preserve"> REHABILITACION DE PARQUE FLORES MAGON, EN LA CIUDAD DE LA PAZ</t>
    </r>
  </si>
  <si>
    <t>11.1.11</t>
  </si>
  <si>
    <t>11.1.11.1</t>
  </si>
  <si>
    <t>11.1.11.2</t>
  </si>
  <si>
    <t>11.2.3</t>
  </si>
  <si>
    <t>11.2.4</t>
  </si>
  <si>
    <t>11.2.5</t>
  </si>
  <si>
    <t>11.2.6</t>
  </si>
  <si>
    <t>11.2.6.1</t>
  </si>
  <si>
    <t>11.2.6.2</t>
  </si>
  <si>
    <t>11.3.6.1</t>
  </si>
  <si>
    <t>11.3.6.2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</si>
</sst>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6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sz val="18"/>
      <name val="Century Gothic"/>
      <family val="2"/>
    </font>
    <font>
      <sz val="8"/>
      <name val="Century Gothic"/>
      <family val="2"/>
    </font>
    <font>
      <sz val="11"/>
      <name val="Century Gothic"/>
      <family val="2"/>
    </font>
    <font>
      <sz val="10"/>
      <name val="Courier"/>
      <family val="3"/>
    </font>
    <font>
      <b/>
      <sz val="10"/>
      <name val="Century Gothic"/>
      <family val="2"/>
    </font>
    <font>
      <b/>
      <sz val="8"/>
      <name val="Century Gothic"/>
      <family val="2"/>
    </font>
    <font>
      <sz val="11"/>
      <name val="Calibri"/>
      <family val="2"/>
      <scheme val="minor"/>
    </font>
    <font>
      <sz val="10"/>
      <name val="Century Gothic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1"/>
      <color theme="1"/>
      <name val="Arial Narrow"/>
      <family val="2"/>
    </font>
    <font>
      <b/>
      <sz val="10"/>
      <color theme="4" tint="-0.499984740745262"/>
      <name val="Arial"/>
      <family val="2"/>
    </font>
    <font>
      <u/>
      <sz val="11"/>
      <color theme="10"/>
      <name val="Arial Narrow"/>
      <family val="2"/>
    </font>
    <font>
      <b/>
      <sz val="10"/>
      <color rgb="FF002060"/>
      <name val="Arial"/>
      <family val="2"/>
    </font>
    <font>
      <sz val="9"/>
      <color rgb="FF000000"/>
      <name val="Times New Roman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39" fontId="7" fillId="0" borderId="0"/>
    <xf numFmtId="0" fontId="16" fillId="0" borderId="0"/>
    <xf numFmtId="40" fontId="1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16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43" fontId="10" fillId="0" borderId="0" xfId="0" applyNumberFormat="1" applyFont="1" applyAlignment="1">
      <alignment horizontal="right" vertical="top"/>
    </xf>
    <xf numFmtId="164" fontId="9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43" fontId="10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right" vertical="center" wrapText="1"/>
    </xf>
    <xf numFmtId="164" fontId="16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18" fillId="0" borderId="0" xfId="0" applyNumberFormat="1" applyFont="1"/>
    <xf numFmtId="0" fontId="3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43" fontId="3" fillId="0" borderId="0" xfId="1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top" wrapText="1"/>
    </xf>
    <xf numFmtId="43" fontId="16" fillId="0" borderId="1" xfId="1" applyFont="1" applyFill="1" applyBorder="1" applyAlignment="1">
      <alignment horizontal="right" vertical="top"/>
    </xf>
    <xf numFmtId="164" fontId="16" fillId="0" borderId="1" xfId="0" applyNumberFormat="1" applyFont="1" applyBorder="1" applyAlignment="1">
      <alignment horizontal="right" vertical="top"/>
    </xf>
    <xf numFmtId="164" fontId="13" fillId="0" borderId="1" xfId="0" applyNumberFormat="1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top" wrapText="1"/>
    </xf>
    <xf numFmtId="43" fontId="16" fillId="0" borderId="6" xfId="1" applyFont="1" applyFill="1" applyBorder="1" applyAlignment="1">
      <alignment vertical="center"/>
    </xf>
    <xf numFmtId="164" fontId="16" fillId="0" borderId="6" xfId="0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43" fontId="16" fillId="0" borderId="1" xfId="1" applyFont="1" applyFill="1" applyBorder="1" applyAlignment="1">
      <alignment vertical="center"/>
    </xf>
    <xf numFmtId="164" fontId="16" fillId="0" borderId="1" xfId="0" applyNumberFormat="1" applyFont="1" applyBorder="1" applyAlignment="1">
      <alignment horizontal="right" vertical="center"/>
    </xf>
    <xf numFmtId="0" fontId="16" fillId="0" borderId="8" xfId="0" applyFont="1" applyBorder="1" applyAlignment="1">
      <alignment horizontal="center" vertical="center" wrapText="1"/>
    </xf>
    <xf numFmtId="43" fontId="16" fillId="0" borderId="8" xfId="1" applyFont="1" applyFill="1" applyBorder="1" applyAlignment="1">
      <alignment vertical="center"/>
    </xf>
    <xf numFmtId="164" fontId="16" fillId="0" borderId="8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vertical="top" wrapText="1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43" fontId="16" fillId="0" borderId="1" xfId="1" applyFont="1" applyBorder="1" applyAlignment="1">
      <alignment vertical="center"/>
    </xf>
    <xf numFmtId="0" fontId="13" fillId="0" borderId="1" xfId="0" applyFont="1" applyBorder="1" applyAlignment="1">
      <alignment vertical="top" wrapText="1"/>
    </xf>
    <xf numFmtId="44" fontId="0" fillId="0" borderId="0" xfId="0" applyNumberFormat="1"/>
    <xf numFmtId="164" fontId="9" fillId="0" borderId="0" xfId="0" applyNumberFormat="1" applyFont="1" applyAlignment="1">
      <alignment vertical="top"/>
    </xf>
    <xf numFmtId="0" fontId="16" fillId="0" borderId="9" xfId="0" applyFont="1" applyBorder="1" applyAlignment="1">
      <alignment horizontal="center" vertical="center"/>
    </xf>
    <xf numFmtId="0" fontId="18" fillId="0" borderId="0" xfId="0" applyFont="1"/>
    <xf numFmtId="43" fontId="0" fillId="0" borderId="0" xfId="0" applyNumberFormat="1"/>
    <xf numFmtId="2" fontId="0" fillId="0" borderId="0" xfId="0" applyNumberFormat="1"/>
    <xf numFmtId="0" fontId="16" fillId="3" borderId="6" xfId="0" applyFont="1" applyFill="1" applyBorder="1" applyAlignment="1">
      <alignment vertical="top" wrapText="1"/>
    </xf>
    <xf numFmtId="164" fontId="16" fillId="3" borderId="6" xfId="0" applyNumberFormat="1" applyFont="1" applyFill="1" applyBorder="1" applyAlignment="1">
      <alignment horizontal="right" vertical="center"/>
    </xf>
    <xf numFmtId="2" fontId="16" fillId="0" borderId="6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vertical="top"/>
    </xf>
    <xf numFmtId="0" fontId="16" fillId="4" borderId="1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vertical="top" wrapText="1"/>
    </xf>
    <xf numFmtId="0" fontId="16" fillId="4" borderId="6" xfId="0" applyFont="1" applyFill="1" applyBorder="1" applyAlignment="1">
      <alignment horizontal="center" vertical="center" wrapText="1"/>
    </xf>
    <xf numFmtId="43" fontId="16" fillId="4" borderId="6" xfId="1" applyFont="1" applyFill="1" applyBorder="1" applyAlignment="1">
      <alignment vertical="center"/>
    </xf>
    <xf numFmtId="164" fontId="16" fillId="4" borderId="6" xfId="0" applyNumberFormat="1" applyFont="1" applyFill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20" fillId="0" borderId="0" xfId="8"/>
    <xf numFmtId="0" fontId="0" fillId="0" borderId="0" xfId="0" applyAlignment="1">
      <alignment horizontal="right"/>
    </xf>
    <xf numFmtId="4" fontId="0" fillId="0" borderId="0" xfId="0" applyNumberFormat="1"/>
    <xf numFmtId="0" fontId="13" fillId="3" borderId="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top" wrapText="1"/>
    </xf>
    <xf numFmtId="0" fontId="16" fillId="3" borderId="6" xfId="0" applyFont="1" applyFill="1" applyBorder="1" applyAlignment="1">
      <alignment horizontal="center" vertical="center" wrapText="1"/>
    </xf>
    <xf numFmtId="43" fontId="16" fillId="3" borderId="6" xfId="1" applyFont="1" applyFill="1" applyBorder="1" applyAlignment="1">
      <alignment vertical="center"/>
    </xf>
    <xf numFmtId="2" fontId="16" fillId="3" borderId="6" xfId="0" applyNumberFormat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right" vertical="center"/>
    </xf>
    <xf numFmtId="8" fontId="0" fillId="0" borderId="0" xfId="0" applyNumberFormat="1"/>
    <xf numFmtId="0" fontId="21" fillId="0" borderId="6" xfId="0" applyFont="1" applyBorder="1" applyAlignment="1">
      <alignment horizontal="left" vertical="top" wrapText="1" indent="1"/>
    </xf>
    <xf numFmtId="0" fontId="21" fillId="0" borderId="6" xfId="0" applyFont="1" applyBorder="1" applyAlignment="1">
      <alignment horizontal="center" vertical="top" wrapText="1"/>
    </xf>
    <xf numFmtId="0" fontId="16" fillId="5" borderId="6" xfId="0" applyFont="1" applyFill="1" applyBorder="1" applyAlignment="1">
      <alignment vertical="top" wrapText="1"/>
    </xf>
    <xf numFmtId="0" fontId="16" fillId="5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0" fillId="0" borderId="0" xfId="0" applyFill="1"/>
    <xf numFmtId="0" fontId="16" fillId="0" borderId="0" xfId="0" applyFont="1" applyFill="1"/>
    <xf numFmtId="0" fontId="23" fillId="0" borderId="0" xfId="0" applyFont="1" applyAlignment="1">
      <alignment horizontal="center" vertical="top" readingOrder="1"/>
    </xf>
    <xf numFmtId="49" fontId="24" fillId="0" borderId="0" xfId="0" applyNumberFormat="1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39" fontId="8" fillId="0" borderId="0" xfId="2" applyFont="1" applyAlignment="1">
      <alignment horizontal="center" vertical="top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 readingOrder="1"/>
    </xf>
    <xf numFmtId="164" fontId="16" fillId="0" borderId="6" xfId="0" applyNumberFormat="1" applyFont="1" applyFill="1" applyBorder="1" applyAlignment="1">
      <alignment horizontal="right" vertical="center"/>
    </xf>
    <xf numFmtId="164" fontId="16" fillId="0" borderId="1" xfId="0" applyNumberFormat="1" applyFont="1" applyFill="1" applyBorder="1" applyAlignment="1">
      <alignment horizontal="right" vertical="center"/>
    </xf>
    <xf numFmtId="164" fontId="16" fillId="0" borderId="8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right" vertical="top"/>
    </xf>
    <xf numFmtId="0" fontId="16" fillId="0" borderId="6" xfId="0" applyFont="1" applyFill="1" applyBorder="1" applyAlignment="1">
      <alignment vertical="top" wrapText="1"/>
    </xf>
    <xf numFmtId="0" fontId="16" fillId="0" borderId="6" xfId="0" applyFont="1" applyFill="1" applyBorder="1" applyAlignment="1">
      <alignment horizontal="center" vertical="center" wrapText="1"/>
    </xf>
    <xf numFmtId="0" fontId="25" fillId="0" borderId="0" xfId="9" applyFont="1" applyAlignment="1">
      <alignment vertical="center"/>
    </xf>
    <xf numFmtId="0" fontId="14" fillId="0" borderId="0" xfId="9" applyFont="1" applyAlignment="1">
      <alignment horizontal="left" vertical="top"/>
    </xf>
    <xf numFmtId="0" fontId="14" fillId="0" borderId="0" xfId="9" applyFont="1" applyAlignment="1">
      <alignment horizontal="center" vertical="top"/>
    </xf>
    <xf numFmtId="43" fontId="24" fillId="0" borderId="0" xfId="9" applyNumberFormat="1" applyFont="1" applyAlignment="1">
      <alignment horizontal="center" vertical="top"/>
    </xf>
    <xf numFmtId="0" fontId="16" fillId="0" borderId="0" xfId="9" applyAlignment="1">
      <alignment horizontal="center" vertical="top"/>
    </xf>
    <xf numFmtId="0" fontId="15" fillId="0" borderId="0" xfId="9" applyFont="1" applyAlignment="1">
      <alignment horizontal="left" vertical="top"/>
    </xf>
    <xf numFmtId="0" fontId="16" fillId="0" borderId="0" xfId="9" applyAlignment="1">
      <alignment horizontal="right" vertical="top"/>
    </xf>
    <xf numFmtId="0" fontId="25" fillId="0" borderId="0" xfId="9" applyFont="1" applyAlignment="1">
      <alignment horizontal="left" vertical="center" wrapText="1"/>
    </xf>
  </cellXfs>
  <cellStyles count="10">
    <cellStyle name="Hipervínculo" xfId="8" builtinId="8"/>
    <cellStyle name="Millares" xfId="1" builtinId="3"/>
    <cellStyle name="Millares 2" xfId="4"/>
    <cellStyle name="Moneda 2 2" xfId="6"/>
    <cellStyle name="Normal" xfId="0" builtinId="0"/>
    <cellStyle name="Normal 2 2" xfId="2"/>
    <cellStyle name="Normal 3" xfId="3"/>
    <cellStyle name="Normal 3 2 2" xfId="9"/>
    <cellStyle name="Normal 3 3" xfId="5"/>
    <cellStyle name="Normal 6" xfId="7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</xdr:col>
      <xdr:colOff>676275</xdr:colOff>
      <xdr:row>4</xdr:row>
      <xdr:rowOff>314325</xdr:rowOff>
    </xdr:to>
    <xdr:pic>
      <xdr:nvPicPr>
        <xdr:cNvPr id="3" name="Imagen 2" descr="C:\Users\usuario\Documents\LOGOS\LOGOS 16 AYUNTAMIENTO\logo oficial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550"/>
        <a:stretch/>
      </xdr:blipFill>
      <xdr:spPr bwMode="auto">
        <a:xfrm>
          <a:off x="76200" y="85725"/>
          <a:ext cx="1152525" cy="1152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44463</xdr:colOff>
      <xdr:row>0</xdr:row>
      <xdr:rowOff>40968</xdr:rowOff>
    </xdr:from>
    <xdr:to>
      <xdr:col>1</xdr:col>
      <xdr:colOff>802653</xdr:colOff>
      <xdr:row>7</xdr:row>
      <xdr:rowOff>35729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463" y="40968"/>
          <a:ext cx="1358265" cy="1461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yva\Users\Usuario\Documents\EJEMPLOS\PARQUE%20VILLAS%20DEL%20ENCANTO\Users\Jesus%20Gil%20Aviles_2\Desktop\Mis%20documentos\DOCUMENTOS%20VARIOS\CONCURSOS%202000\CONCURSOS%20OBRAS%20PUBLICAS\CASA%20ESTUDIANTE%20OK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NOMB"/>
      <sheetName val="by Martin Lopez E 55765 25918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homedepot.com.mx/p/rotoplas-filtro-de-paso-32-x-18-x-11-cm-negro-rotoplas-fes-01-411678" TargetMode="External"/><Relationship Id="rId1" Type="http://schemas.openxmlformats.org/officeDocument/2006/relationships/hyperlink" Target="https://www.homedepot.com.mx/p/rotoplas-filtro-jumbo-56-l-min-azul-rotoplas-fju-01-260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6"/>
  <sheetViews>
    <sheetView tabSelected="1" topLeftCell="A177" zoomScaleNormal="100" workbookViewId="0">
      <selection activeCell="A178" sqref="A178"/>
    </sheetView>
  </sheetViews>
  <sheetFormatPr baseColWidth="10" defaultColWidth="10.7109375" defaultRowHeight="16.5" outlineLevelCol="1" x14ac:dyDescent="0.3"/>
  <cols>
    <col min="1" max="1" width="8.28515625" style="1" customWidth="1"/>
    <col min="2" max="2" width="70.7109375" customWidth="1"/>
    <col min="3" max="3" width="9" style="1" customWidth="1"/>
    <col min="4" max="4" width="14" style="1" customWidth="1"/>
    <col min="5" max="5" width="13.5703125" customWidth="1"/>
    <col min="6" max="6" width="19.5703125" customWidth="1"/>
    <col min="7" max="7" width="19.140625" customWidth="1" outlineLevel="1"/>
    <col min="8" max="8" width="13.5703125" customWidth="1"/>
  </cols>
  <sheetData>
    <row r="1" spans="1:7" s="2" customFormat="1" ht="27.75" customHeight="1" x14ac:dyDescent="0.3">
      <c r="A1" s="94" t="s">
        <v>361</v>
      </c>
      <c r="B1" s="94"/>
      <c r="C1" s="94"/>
      <c r="D1" s="94"/>
      <c r="E1" s="94"/>
      <c r="F1" s="94"/>
      <c r="G1" s="94"/>
    </row>
    <row r="2" spans="1:7" s="2" customFormat="1" ht="15" customHeight="1" x14ac:dyDescent="0.3">
      <c r="A2" s="95" t="s">
        <v>7</v>
      </c>
      <c r="B2" s="95"/>
      <c r="C2" s="95"/>
      <c r="D2" s="95"/>
      <c r="E2" s="95"/>
      <c r="F2" s="95"/>
      <c r="G2" s="95"/>
    </row>
    <row r="3" spans="1:7" s="2" customFormat="1" ht="15" customHeight="1" x14ac:dyDescent="0.3">
      <c r="A3" s="96" t="s">
        <v>1</v>
      </c>
      <c r="B3" s="96"/>
      <c r="C3" s="96"/>
      <c r="D3" s="96"/>
      <c r="E3" s="96"/>
      <c r="F3" s="96"/>
      <c r="G3" s="96"/>
    </row>
    <row r="4" spans="1:7" s="3" customFormat="1" ht="15" customHeight="1" x14ac:dyDescent="0.3">
      <c r="B4" s="4"/>
      <c r="C4" s="5"/>
      <c r="D4" s="6"/>
      <c r="G4" s="7"/>
    </row>
    <row r="5" spans="1:7" s="3" customFormat="1" ht="27" customHeight="1" x14ac:dyDescent="0.3">
      <c r="A5" s="94" t="s">
        <v>363</v>
      </c>
      <c r="B5" s="94"/>
      <c r="C5" s="94"/>
      <c r="D5" s="94"/>
      <c r="E5" s="94"/>
      <c r="F5" s="94"/>
      <c r="G5" s="94"/>
    </row>
    <row r="6" spans="1:7" s="3" customFormat="1" ht="12" customHeight="1" x14ac:dyDescent="0.3">
      <c r="B6" s="4"/>
      <c r="C6" s="5"/>
      <c r="D6" s="6"/>
      <c r="G6" s="7"/>
    </row>
    <row r="7" spans="1:7" ht="22.5" customHeight="1" x14ac:dyDescent="0.3">
      <c r="A7" s="110" t="s">
        <v>364</v>
      </c>
      <c r="B7" s="111"/>
      <c r="C7" s="112"/>
      <c r="D7" s="113"/>
      <c r="E7" s="114"/>
      <c r="F7" s="115" t="s">
        <v>365</v>
      </c>
    </row>
    <row r="8" spans="1:7" ht="22.5" customHeight="1" x14ac:dyDescent="0.3">
      <c r="A8" s="110" t="s">
        <v>366</v>
      </c>
      <c r="B8" s="111"/>
      <c r="C8" s="112"/>
      <c r="D8" s="113"/>
      <c r="E8" s="114"/>
      <c r="F8" s="114"/>
      <c r="G8" s="116"/>
    </row>
    <row r="9" spans="1:7" ht="22.5" customHeight="1" x14ac:dyDescent="0.3">
      <c r="A9" s="117" t="s">
        <v>367</v>
      </c>
      <c r="B9" s="117"/>
      <c r="C9" s="117"/>
      <c r="D9" s="117"/>
      <c r="E9" s="117"/>
      <c r="F9" s="117"/>
      <c r="G9" s="117"/>
    </row>
    <row r="10" spans="1:7" s="3" customFormat="1" ht="10.5" customHeight="1" thickBot="1" x14ac:dyDescent="0.35">
      <c r="B10" s="4"/>
      <c r="C10" s="5"/>
      <c r="D10" s="6"/>
      <c r="E10" s="9"/>
      <c r="F10" s="9"/>
      <c r="G10" s="10"/>
    </row>
    <row r="11" spans="1:7" s="3" customFormat="1" ht="21.75" customHeight="1" thickBot="1" x14ac:dyDescent="0.35">
      <c r="A11" s="97" t="s">
        <v>354</v>
      </c>
      <c r="B11" s="98"/>
      <c r="C11" s="98"/>
      <c r="D11" s="98"/>
      <c r="E11" s="98"/>
      <c r="F11" s="98"/>
      <c r="G11" s="99"/>
    </row>
    <row r="12" spans="1:7" s="3" customFormat="1" ht="7.5" customHeight="1" x14ac:dyDescent="0.3">
      <c r="A12" s="11"/>
      <c r="B12" s="12"/>
      <c r="C12" s="13"/>
      <c r="D12" s="14"/>
      <c r="E12" s="15"/>
      <c r="F12" s="15"/>
      <c r="G12" s="18"/>
    </row>
    <row r="13" spans="1:7" s="3" customFormat="1" ht="25.5" customHeight="1" x14ac:dyDescent="0.3">
      <c r="A13" s="67" t="s">
        <v>0</v>
      </c>
      <c r="B13" s="16" t="s">
        <v>2</v>
      </c>
      <c r="C13" s="16" t="s">
        <v>3</v>
      </c>
      <c r="D13" s="16" t="s">
        <v>4</v>
      </c>
      <c r="E13" s="17" t="s">
        <v>5</v>
      </c>
      <c r="F13" s="17" t="s">
        <v>362</v>
      </c>
      <c r="G13" s="16" t="s">
        <v>6</v>
      </c>
    </row>
    <row r="14" spans="1:7" s="3" customFormat="1" ht="25.5" customHeight="1" x14ac:dyDescent="0.3">
      <c r="A14" s="39">
        <v>1</v>
      </c>
      <c r="B14" s="30" t="s">
        <v>14</v>
      </c>
      <c r="C14" s="40"/>
      <c r="D14" s="40"/>
      <c r="E14" s="41"/>
      <c r="F14" s="41"/>
      <c r="G14" s="34"/>
    </row>
    <row r="15" spans="1:7" s="3" customFormat="1" ht="117" customHeight="1" x14ac:dyDescent="0.3">
      <c r="A15" s="35">
        <v>1.1000000000000001</v>
      </c>
      <c r="B15" s="36" t="s">
        <v>26</v>
      </c>
      <c r="C15" s="26" t="s">
        <v>11</v>
      </c>
      <c r="D15" s="37">
        <v>1</v>
      </c>
      <c r="E15" s="101"/>
      <c r="F15" s="101"/>
      <c r="G15" s="102">
        <f t="shared" ref="G15:G24" si="0">ROUND(E15*D15,2)</f>
        <v>0</v>
      </c>
    </row>
    <row r="16" spans="1:7" ht="44.25" customHeight="1" x14ac:dyDescent="0.3">
      <c r="A16" s="35">
        <v>1.1000000000000001</v>
      </c>
      <c r="B16" s="36" t="s">
        <v>351</v>
      </c>
      <c r="C16" s="26" t="s">
        <v>9</v>
      </c>
      <c r="D16" s="37">
        <v>2875</v>
      </c>
      <c r="E16" s="101"/>
      <c r="F16" s="101"/>
      <c r="G16" s="101">
        <f t="shared" si="0"/>
        <v>0</v>
      </c>
    </row>
    <row r="17" spans="1:8" s="3" customFormat="1" ht="47.25" customHeight="1" x14ac:dyDescent="0.3">
      <c r="A17" s="35">
        <v>1.1000000000000001</v>
      </c>
      <c r="B17" s="36" t="s">
        <v>130</v>
      </c>
      <c r="C17" s="27" t="s">
        <v>11</v>
      </c>
      <c r="D17" s="42">
        <v>7</v>
      </c>
      <c r="E17" s="102"/>
      <c r="F17" s="102"/>
      <c r="G17" s="102">
        <f t="shared" si="0"/>
        <v>0</v>
      </c>
    </row>
    <row r="18" spans="1:8" s="3" customFormat="1" ht="47.25" customHeight="1" x14ac:dyDescent="0.3">
      <c r="A18" s="35">
        <v>1.1000000000000001</v>
      </c>
      <c r="B18" s="36" t="s">
        <v>341</v>
      </c>
      <c r="C18" s="27" t="s">
        <v>10</v>
      </c>
      <c r="D18" s="42">
        <v>23.15</v>
      </c>
      <c r="E18" s="102"/>
      <c r="F18" s="102"/>
      <c r="G18" s="102">
        <f t="shared" si="0"/>
        <v>0</v>
      </c>
    </row>
    <row r="19" spans="1:8" s="3" customFormat="1" ht="47.25" customHeight="1" x14ac:dyDescent="0.3">
      <c r="A19" s="35">
        <v>1.1000000000000001</v>
      </c>
      <c r="B19" s="36" t="s">
        <v>76</v>
      </c>
      <c r="C19" s="27" t="s">
        <v>10</v>
      </c>
      <c r="D19" s="42">
        <v>87.28</v>
      </c>
      <c r="E19" s="102"/>
      <c r="F19" s="102"/>
      <c r="G19" s="102">
        <f t="shared" si="0"/>
        <v>0</v>
      </c>
    </row>
    <row r="20" spans="1:8" s="3" customFormat="1" ht="47.25" customHeight="1" x14ac:dyDescent="0.3">
      <c r="A20" s="35">
        <v>1.1000000000000001</v>
      </c>
      <c r="B20" s="36" t="s">
        <v>209</v>
      </c>
      <c r="C20" s="27" t="s">
        <v>11</v>
      </c>
      <c r="D20" s="42">
        <v>6</v>
      </c>
      <c r="E20" s="102"/>
      <c r="F20" s="102"/>
      <c r="G20" s="102">
        <f t="shared" si="0"/>
        <v>0</v>
      </c>
    </row>
    <row r="21" spans="1:8" s="3" customFormat="1" ht="47.25" customHeight="1" x14ac:dyDescent="0.3">
      <c r="A21" s="35">
        <v>1.1000000000000001</v>
      </c>
      <c r="B21" s="36" t="s">
        <v>210</v>
      </c>
      <c r="C21" s="27" t="s">
        <v>11</v>
      </c>
      <c r="D21" s="42">
        <v>4</v>
      </c>
      <c r="E21" s="102"/>
      <c r="F21" s="102"/>
      <c r="G21" s="102">
        <f t="shared" si="0"/>
        <v>0</v>
      </c>
    </row>
    <row r="22" spans="1:8" s="3" customFormat="1" ht="47.25" customHeight="1" x14ac:dyDescent="0.3">
      <c r="A22" s="35">
        <v>1.1000000000000001</v>
      </c>
      <c r="B22" s="36" t="s">
        <v>73</v>
      </c>
      <c r="C22" s="27" t="s">
        <v>11</v>
      </c>
      <c r="D22" s="42">
        <v>1</v>
      </c>
      <c r="E22" s="102"/>
      <c r="F22" s="102"/>
      <c r="G22" s="102">
        <f t="shared" si="0"/>
        <v>0</v>
      </c>
    </row>
    <row r="23" spans="1:8" s="3" customFormat="1" ht="51.75" customHeight="1" x14ac:dyDescent="0.3">
      <c r="A23" s="35">
        <v>1.1000000000000001</v>
      </c>
      <c r="B23" s="36" t="s">
        <v>125</v>
      </c>
      <c r="C23" s="27" t="s">
        <v>10</v>
      </c>
      <c r="D23" s="42">
        <v>47</v>
      </c>
      <c r="E23" s="102"/>
      <c r="F23" s="102"/>
      <c r="G23" s="102">
        <f t="shared" si="0"/>
        <v>0</v>
      </c>
    </row>
    <row r="24" spans="1:8" s="3" customFormat="1" ht="47.25" customHeight="1" x14ac:dyDescent="0.3">
      <c r="A24" s="35">
        <v>1.1000000000000001</v>
      </c>
      <c r="B24" s="36" t="s">
        <v>342</v>
      </c>
      <c r="C24" s="27" t="s">
        <v>10</v>
      </c>
      <c r="D24" s="42">
        <v>23.15</v>
      </c>
      <c r="E24" s="102"/>
      <c r="F24" s="102"/>
      <c r="G24" s="102">
        <f t="shared" si="0"/>
        <v>0</v>
      </c>
    </row>
    <row r="25" spans="1:8" s="3" customFormat="1" ht="17.25" customHeight="1" x14ac:dyDescent="0.3">
      <c r="A25" s="39">
        <v>2</v>
      </c>
      <c r="B25" s="30" t="s">
        <v>72</v>
      </c>
      <c r="C25" s="44"/>
      <c r="D25" s="45"/>
      <c r="E25" s="103"/>
      <c r="F25" s="103"/>
      <c r="G25" s="104"/>
    </row>
    <row r="26" spans="1:8" s="3" customFormat="1" ht="20.25" customHeight="1" x14ac:dyDescent="0.3">
      <c r="A26" s="39">
        <v>2.1</v>
      </c>
      <c r="B26" s="47" t="s">
        <v>41</v>
      </c>
      <c r="C26" s="40"/>
      <c r="D26" s="105"/>
      <c r="E26" s="106"/>
      <c r="F26" s="106"/>
      <c r="G26" s="104"/>
    </row>
    <row r="27" spans="1:8" s="3" customFormat="1" ht="63.75" x14ac:dyDescent="0.3">
      <c r="A27" s="35" t="s">
        <v>83</v>
      </c>
      <c r="B27" s="36" t="s">
        <v>42</v>
      </c>
      <c r="C27" s="27" t="s">
        <v>16</v>
      </c>
      <c r="D27" s="42">
        <v>5.64</v>
      </c>
      <c r="E27" s="102"/>
      <c r="F27" s="102"/>
      <c r="G27" s="102">
        <f>ROUND(E27*D27,2)</f>
        <v>0</v>
      </c>
      <c r="H27" s="58"/>
    </row>
    <row r="28" spans="1:8" s="3" customFormat="1" ht="76.5" x14ac:dyDescent="0.3">
      <c r="A28" s="35" t="s">
        <v>84</v>
      </c>
      <c r="B28" s="36" t="s">
        <v>38</v>
      </c>
      <c r="C28" s="27" t="s">
        <v>9</v>
      </c>
      <c r="D28" s="42">
        <v>10.9</v>
      </c>
      <c r="E28" s="102"/>
      <c r="F28" s="102"/>
      <c r="G28" s="102">
        <f>ROUND(E28*D28,2)</f>
        <v>0</v>
      </c>
    </row>
    <row r="29" spans="1:8" s="3" customFormat="1" ht="38.25" x14ac:dyDescent="0.3">
      <c r="A29" s="35" t="s">
        <v>85</v>
      </c>
      <c r="B29" s="36" t="s">
        <v>33</v>
      </c>
      <c r="C29" s="27" t="s">
        <v>9</v>
      </c>
      <c r="D29" s="42">
        <v>18.8</v>
      </c>
      <c r="E29" s="102"/>
      <c r="F29" s="102"/>
      <c r="G29" s="102">
        <f>ROUND(E29*D29,2)</f>
        <v>0</v>
      </c>
    </row>
    <row r="30" spans="1:8" s="3" customFormat="1" ht="99.75" customHeight="1" x14ac:dyDescent="0.3">
      <c r="A30" s="35" t="s">
        <v>86</v>
      </c>
      <c r="B30" s="36" t="s">
        <v>43</v>
      </c>
      <c r="C30" s="27" t="s">
        <v>9</v>
      </c>
      <c r="D30" s="42">
        <v>10.9</v>
      </c>
      <c r="E30" s="102"/>
      <c r="F30" s="102"/>
      <c r="G30" s="102">
        <f>ROUND(E30*D30,2)</f>
        <v>0</v>
      </c>
    </row>
    <row r="31" spans="1:8" x14ac:dyDescent="0.3">
      <c r="A31" s="39">
        <v>2.2000000000000002</v>
      </c>
      <c r="B31" s="47" t="s">
        <v>44</v>
      </c>
      <c r="C31" s="40"/>
      <c r="D31" s="105"/>
      <c r="E31" s="106"/>
      <c r="F31" s="106"/>
      <c r="G31" s="102"/>
    </row>
    <row r="32" spans="1:8" s="3" customFormat="1" ht="52.5" customHeight="1" x14ac:dyDescent="0.3">
      <c r="A32" s="35" t="s">
        <v>87</v>
      </c>
      <c r="B32" s="48" t="s">
        <v>39</v>
      </c>
      <c r="C32" s="26" t="s">
        <v>9</v>
      </c>
      <c r="D32" s="37">
        <v>36</v>
      </c>
      <c r="E32" s="101"/>
      <c r="F32" s="101"/>
      <c r="G32" s="102">
        <f t="shared" ref="G32:G39" si="1">ROUND(E32*D32,2)</f>
        <v>0</v>
      </c>
    </row>
    <row r="33" spans="1:8" s="3" customFormat="1" ht="76.5" x14ac:dyDescent="0.3">
      <c r="A33" s="35" t="s">
        <v>88</v>
      </c>
      <c r="B33" s="48" t="s">
        <v>126</v>
      </c>
      <c r="C33" s="26" t="s">
        <v>10</v>
      </c>
      <c r="D33" s="37">
        <v>13.2</v>
      </c>
      <c r="E33" s="101"/>
      <c r="F33" s="101"/>
      <c r="G33" s="102">
        <f t="shared" si="1"/>
        <v>0</v>
      </c>
    </row>
    <row r="34" spans="1:8" s="3" customFormat="1" ht="76.5" x14ac:dyDescent="0.3">
      <c r="A34" s="35" t="s">
        <v>89</v>
      </c>
      <c r="B34" s="48" t="s">
        <v>131</v>
      </c>
      <c r="C34" s="26" t="s">
        <v>10</v>
      </c>
      <c r="D34" s="37">
        <v>16.2</v>
      </c>
      <c r="E34" s="101"/>
      <c r="F34" s="101"/>
      <c r="G34" s="102">
        <f t="shared" si="1"/>
        <v>0</v>
      </c>
      <c r="H34" s="58"/>
    </row>
    <row r="35" spans="1:8" s="3" customFormat="1" ht="76.5" x14ac:dyDescent="0.3">
      <c r="A35" s="35" t="s">
        <v>90</v>
      </c>
      <c r="B35" s="48" t="s">
        <v>127</v>
      </c>
      <c r="C35" s="26" t="s">
        <v>10</v>
      </c>
      <c r="D35" s="37">
        <v>5.4</v>
      </c>
      <c r="E35" s="101"/>
      <c r="F35" s="101"/>
      <c r="G35" s="102">
        <f t="shared" si="1"/>
        <v>0</v>
      </c>
    </row>
    <row r="36" spans="1:8" s="3" customFormat="1" ht="108" customHeight="1" x14ac:dyDescent="0.3">
      <c r="A36" s="35" t="s">
        <v>91</v>
      </c>
      <c r="B36" s="48" t="s">
        <v>45</v>
      </c>
      <c r="C36" s="26" t="s">
        <v>9</v>
      </c>
      <c r="D36" s="37">
        <v>10.9</v>
      </c>
      <c r="E36" s="101"/>
      <c r="F36" s="101"/>
      <c r="G36" s="102">
        <f t="shared" si="1"/>
        <v>0</v>
      </c>
    </row>
    <row r="37" spans="1:8" s="3" customFormat="1" ht="63.75" x14ac:dyDescent="0.3">
      <c r="A37" s="35" t="s">
        <v>92</v>
      </c>
      <c r="B37" s="48" t="s">
        <v>46</v>
      </c>
      <c r="C37" s="26" t="s">
        <v>11</v>
      </c>
      <c r="D37" s="37">
        <v>1</v>
      </c>
      <c r="E37" s="101"/>
      <c r="F37" s="101"/>
      <c r="G37" s="102">
        <f t="shared" si="1"/>
        <v>0</v>
      </c>
    </row>
    <row r="38" spans="1:8" s="3" customFormat="1" ht="54" customHeight="1" x14ac:dyDescent="0.3">
      <c r="A38" s="35" t="s">
        <v>93</v>
      </c>
      <c r="B38" s="48" t="s">
        <v>47</v>
      </c>
      <c r="C38" s="26" t="s">
        <v>9</v>
      </c>
      <c r="D38" s="37">
        <v>4.1399999999999997</v>
      </c>
      <c r="E38" s="101"/>
      <c r="F38" s="101"/>
      <c r="G38" s="102">
        <f t="shared" si="1"/>
        <v>0</v>
      </c>
    </row>
    <row r="39" spans="1:8" s="3" customFormat="1" ht="184.5" customHeight="1" x14ac:dyDescent="0.3">
      <c r="A39" s="35" t="s">
        <v>179</v>
      </c>
      <c r="B39" s="48" t="s">
        <v>27</v>
      </c>
      <c r="C39" s="26" t="s">
        <v>9</v>
      </c>
      <c r="D39" s="37">
        <v>8.6</v>
      </c>
      <c r="E39" s="101"/>
      <c r="F39" s="101"/>
      <c r="G39" s="102">
        <f t="shared" si="1"/>
        <v>0</v>
      </c>
    </row>
    <row r="40" spans="1:8" x14ac:dyDescent="0.3">
      <c r="A40" s="39">
        <v>2.2999999999999998</v>
      </c>
      <c r="B40" s="47" t="s">
        <v>48</v>
      </c>
      <c r="C40" s="40"/>
      <c r="D40" s="105"/>
      <c r="E40" s="106"/>
      <c r="F40" s="106"/>
      <c r="G40" s="102"/>
    </row>
    <row r="41" spans="1:8" s="3" customFormat="1" ht="74.25" customHeight="1" x14ac:dyDescent="0.3">
      <c r="A41" s="35" t="s">
        <v>94</v>
      </c>
      <c r="B41" s="48" t="s">
        <v>40</v>
      </c>
      <c r="C41" s="26" t="s">
        <v>9</v>
      </c>
      <c r="D41" s="37">
        <v>88.59</v>
      </c>
      <c r="E41" s="101"/>
      <c r="F41" s="101"/>
      <c r="G41" s="102">
        <f>ROUND(E41*D41,2)</f>
        <v>0</v>
      </c>
    </row>
    <row r="42" spans="1:8" s="3" customFormat="1" ht="63.75" x14ac:dyDescent="0.3">
      <c r="A42" s="35" t="s">
        <v>95</v>
      </c>
      <c r="B42" s="48" t="s">
        <v>49</v>
      </c>
      <c r="C42" s="26" t="s">
        <v>9</v>
      </c>
      <c r="D42" s="37">
        <v>97.19</v>
      </c>
      <c r="E42" s="101"/>
      <c r="F42" s="101"/>
      <c r="G42" s="102">
        <f>ROUND(E42*D42,2)</f>
        <v>0</v>
      </c>
    </row>
    <row r="43" spans="1:8" s="3" customFormat="1" ht="51" x14ac:dyDescent="0.3">
      <c r="A43" s="35" t="s">
        <v>96</v>
      </c>
      <c r="B43" s="48" t="s">
        <v>50</v>
      </c>
      <c r="C43" s="26" t="s">
        <v>9</v>
      </c>
      <c r="D43" s="37">
        <v>8.6</v>
      </c>
      <c r="E43" s="101"/>
      <c r="F43" s="101"/>
      <c r="G43" s="102">
        <f>ROUND(E43*D43,2)</f>
        <v>0</v>
      </c>
    </row>
    <row r="44" spans="1:8" s="3" customFormat="1" ht="72" customHeight="1" x14ac:dyDescent="0.3">
      <c r="A44" s="35" t="s">
        <v>97</v>
      </c>
      <c r="B44" s="48" t="s">
        <v>51</v>
      </c>
      <c r="C44" s="26" t="s">
        <v>9</v>
      </c>
      <c r="D44" s="37">
        <v>8.92</v>
      </c>
      <c r="E44" s="101"/>
      <c r="F44" s="101"/>
      <c r="G44" s="102">
        <f>ROUND(E44*D44,2)</f>
        <v>0</v>
      </c>
    </row>
    <row r="45" spans="1:8" x14ac:dyDescent="0.3">
      <c r="A45" s="39">
        <v>2.4</v>
      </c>
      <c r="B45" s="47" t="s">
        <v>52</v>
      </c>
      <c r="C45" s="40"/>
      <c r="D45" s="105"/>
      <c r="E45" s="106"/>
      <c r="F45" s="106"/>
      <c r="G45" s="102"/>
    </row>
    <row r="46" spans="1:8" s="3" customFormat="1" ht="63.75" x14ac:dyDescent="0.3">
      <c r="A46" s="35" t="s">
        <v>98</v>
      </c>
      <c r="B46" s="48" t="s">
        <v>132</v>
      </c>
      <c r="C46" s="26" t="s">
        <v>11</v>
      </c>
      <c r="D46" s="37">
        <v>2</v>
      </c>
      <c r="E46" s="101"/>
      <c r="F46" s="101"/>
      <c r="G46" s="102">
        <f>ROUND(E46*D46,2)</f>
        <v>0</v>
      </c>
    </row>
    <row r="47" spans="1:8" s="3" customFormat="1" ht="51" x14ac:dyDescent="0.3">
      <c r="A47" s="35" t="s">
        <v>99</v>
      </c>
      <c r="B47" s="48" t="s">
        <v>133</v>
      </c>
      <c r="C47" s="26" t="s">
        <v>11</v>
      </c>
      <c r="D47" s="37">
        <v>2</v>
      </c>
      <c r="E47" s="101"/>
      <c r="F47" s="101"/>
      <c r="G47" s="102">
        <f>ROUND(E47*D47,2)</f>
        <v>0</v>
      </c>
    </row>
    <row r="48" spans="1:8" s="3" customFormat="1" ht="63.75" x14ac:dyDescent="0.3">
      <c r="A48" s="35" t="s">
        <v>100</v>
      </c>
      <c r="B48" s="48" t="s">
        <v>53</v>
      </c>
      <c r="C48" s="26" t="s">
        <v>11</v>
      </c>
      <c r="D48" s="37">
        <v>2</v>
      </c>
      <c r="E48" s="101"/>
      <c r="F48" s="101"/>
      <c r="G48" s="102">
        <f>ROUND(E48*D48,2)</f>
        <v>0</v>
      </c>
    </row>
    <row r="49" spans="1:8" s="3" customFormat="1" ht="63.75" x14ac:dyDescent="0.3">
      <c r="A49" s="35" t="s">
        <v>101</v>
      </c>
      <c r="B49" s="48" t="s">
        <v>54</v>
      </c>
      <c r="C49" s="26" t="s">
        <v>11</v>
      </c>
      <c r="D49" s="37">
        <v>2</v>
      </c>
      <c r="E49" s="101"/>
      <c r="F49" s="101"/>
      <c r="G49" s="102">
        <f>ROUND(E49*D49,2)</f>
        <v>0</v>
      </c>
    </row>
    <row r="50" spans="1:8" s="3" customFormat="1" ht="76.5" x14ac:dyDescent="0.3">
      <c r="A50" s="35" t="s">
        <v>102</v>
      </c>
      <c r="B50" s="48" t="s">
        <v>55</v>
      </c>
      <c r="C50" s="26" t="s">
        <v>12</v>
      </c>
      <c r="D50" s="37">
        <v>2</v>
      </c>
      <c r="E50" s="101"/>
      <c r="F50" s="101"/>
      <c r="G50" s="102">
        <f>ROUND(E50*D50,2)</f>
        <v>0</v>
      </c>
    </row>
    <row r="51" spans="1:8" x14ac:dyDescent="0.3">
      <c r="A51" s="39">
        <v>2.5</v>
      </c>
      <c r="B51" s="47" t="s">
        <v>56</v>
      </c>
      <c r="C51" s="40"/>
      <c r="D51" s="105"/>
      <c r="E51" s="106"/>
      <c r="F51" s="106"/>
      <c r="G51" s="102"/>
    </row>
    <row r="52" spans="1:8" s="3" customFormat="1" ht="63.75" x14ac:dyDescent="0.3">
      <c r="A52" s="35" t="s">
        <v>103</v>
      </c>
      <c r="B52" s="48" t="s">
        <v>57</v>
      </c>
      <c r="C52" s="26" t="s">
        <v>58</v>
      </c>
      <c r="D52" s="37">
        <v>2</v>
      </c>
      <c r="E52" s="101"/>
      <c r="F52" s="101"/>
      <c r="G52" s="102">
        <f t="shared" ref="G52:G62" si="2">ROUND(E52*D52,2)</f>
        <v>0</v>
      </c>
    </row>
    <row r="53" spans="1:8" s="3" customFormat="1" ht="76.5" x14ac:dyDescent="0.3">
      <c r="A53" s="35" t="s">
        <v>104</v>
      </c>
      <c r="B53" s="48" t="s">
        <v>59</v>
      </c>
      <c r="C53" s="26" t="s">
        <v>58</v>
      </c>
      <c r="D53" s="37">
        <v>1</v>
      </c>
      <c r="E53" s="101"/>
      <c r="F53" s="101"/>
      <c r="G53" s="102">
        <f t="shared" si="2"/>
        <v>0</v>
      </c>
    </row>
    <row r="54" spans="1:8" s="3" customFormat="1" ht="63.75" x14ac:dyDescent="0.3">
      <c r="A54" s="35" t="s">
        <v>105</v>
      </c>
      <c r="B54" s="48" t="s">
        <v>60</v>
      </c>
      <c r="C54" s="26" t="s">
        <v>58</v>
      </c>
      <c r="D54" s="37">
        <v>2</v>
      </c>
      <c r="E54" s="101"/>
      <c r="F54" s="101"/>
      <c r="G54" s="102">
        <f t="shared" si="2"/>
        <v>0</v>
      </c>
    </row>
    <row r="55" spans="1:8" s="3" customFormat="1" ht="80.25" customHeight="1" x14ac:dyDescent="0.3">
      <c r="A55" s="35" t="s">
        <v>106</v>
      </c>
      <c r="B55" s="48" t="s">
        <v>61</v>
      </c>
      <c r="C55" s="26" t="s">
        <v>58</v>
      </c>
      <c r="D55" s="37">
        <v>3</v>
      </c>
      <c r="E55" s="101"/>
      <c r="F55" s="101"/>
      <c r="G55" s="102">
        <f t="shared" si="2"/>
        <v>0</v>
      </c>
    </row>
    <row r="56" spans="1:8" s="3" customFormat="1" ht="63.75" x14ac:dyDescent="0.3">
      <c r="A56" s="35" t="s">
        <v>107</v>
      </c>
      <c r="B56" s="48" t="s">
        <v>62</v>
      </c>
      <c r="C56" s="26" t="s">
        <v>10</v>
      </c>
      <c r="D56" s="37">
        <v>18</v>
      </c>
      <c r="E56" s="101"/>
      <c r="F56" s="101"/>
      <c r="G56" s="102">
        <f t="shared" si="2"/>
        <v>0</v>
      </c>
    </row>
    <row r="57" spans="1:8" s="3" customFormat="1" ht="63.75" x14ac:dyDescent="0.3">
      <c r="A57" s="35" t="s">
        <v>108</v>
      </c>
      <c r="B57" s="48" t="s">
        <v>134</v>
      </c>
      <c r="C57" s="26" t="s">
        <v>11</v>
      </c>
      <c r="D57" s="37">
        <v>2</v>
      </c>
      <c r="E57" s="101"/>
      <c r="F57" s="101"/>
      <c r="G57" s="102">
        <f t="shared" si="2"/>
        <v>0</v>
      </c>
      <c r="H57" s="58"/>
    </row>
    <row r="58" spans="1:8" s="3" customFormat="1" ht="127.5" x14ac:dyDescent="0.3">
      <c r="A58" s="35" t="s">
        <v>109</v>
      </c>
      <c r="B58" s="48" t="s">
        <v>153</v>
      </c>
      <c r="C58" s="26" t="s">
        <v>11</v>
      </c>
      <c r="D58" s="37">
        <v>1</v>
      </c>
      <c r="E58" s="101"/>
      <c r="F58" s="101"/>
      <c r="G58" s="102">
        <f t="shared" si="2"/>
        <v>0</v>
      </c>
    </row>
    <row r="59" spans="1:8" s="3" customFormat="1" ht="63.75" x14ac:dyDescent="0.3">
      <c r="A59" s="35" t="s">
        <v>110</v>
      </c>
      <c r="B59" s="48" t="s">
        <v>63</v>
      </c>
      <c r="C59" s="26" t="s">
        <v>11</v>
      </c>
      <c r="D59" s="37">
        <v>1</v>
      </c>
      <c r="E59" s="101"/>
      <c r="F59" s="101"/>
      <c r="G59" s="102">
        <f t="shared" si="2"/>
        <v>0</v>
      </c>
    </row>
    <row r="60" spans="1:8" s="3" customFormat="1" ht="48.75" customHeight="1" x14ac:dyDescent="0.3">
      <c r="A60" s="35" t="s">
        <v>111</v>
      </c>
      <c r="B60" s="48" t="s">
        <v>64</v>
      </c>
      <c r="C60" s="26" t="s">
        <v>10</v>
      </c>
      <c r="D60" s="37">
        <v>40</v>
      </c>
      <c r="E60" s="101"/>
      <c r="F60" s="101"/>
      <c r="G60" s="102">
        <f t="shared" si="2"/>
        <v>0</v>
      </c>
    </row>
    <row r="61" spans="1:8" s="3" customFormat="1" ht="133.5" customHeight="1" x14ac:dyDescent="0.3">
      <c r="A61" s="35" t="s">
        <v>112</v>
      </c>
      <c r="B61" s="48" t="s">
        <v>65</v>
      </c>
      <c r="C61" s="26" t="s">
        <v>11</v>
      </c>
      <c r="D61" s="37">
        <v>4</v>
      </c>
      <c r="E61" s="101"/>
      <c r="F61" s="101"/>
      <c r="G61" s="102">
        <f t="shared" si="2"/>
        <v>0</v>
      </c>
    </row>
    <row r="62" spans="1:8" s="3" customFormat="1" ht="83.25" customHeight="1" x14ac:dyDescent="0.3">
      <c r="A62" s="35" t="s">
        <v>180</v>
      </c>
      <c r="B62" s="48" t="s">
        <v>343</v>
      </c>
      <c r="C62" s="27" t="s">
        <v>10</v>
      </c>
      <c r="D62" s="42">
        <v>6</v>
      </c>
      <c r="E62" s="102"/>
      <c r="F62" s="102"/>
      <c r="G62" s="102">
        <f t="shared" si="2"/>
        <v>0</v>
      </c>
    </row>
    <row r="63" spans="1:8" x14ac:dyDescent="0.3">
      <c r="A63" s="39">
        <v>2.6</v>
      </c>
      <c r="B63" s="47" t="s">
        <v>227</v>
      </c>
      <c r="C63" s="40"/>
      <c r="D63" s="105"/>
      <c r="E63" s="106"/>
      <c r="F63" s="106"/>
      <c r="G63" s="102"/>
    </row>
    <row r="64" spans="1:8" s="3" customFormat="1" ht="89.25" x14ac:dyDescent="0.3">
      <c r="A64" s="35" t="s">
        <v>113</v>
      </c>
      <c r="B64" s="48" t="s">
        <v>66</v>
      </c>
      <c r="C64" s="26" t="s">
        <v>58</v>
      </c>
      <c r="D64" s="37">
        <v>3</v>
      </c>
      <c r="E64" s="101"/>
      <c r="F64" s="101"/>
      <c r="G64" s="102">
        <f>ROUND(E64*D64,2)</f>
        <v>0</v>
      </c>
    </row>
    <row r="65" spans="1:7" ht="114.75" x14ac:dyDescent="0.3">
      <c r="A65" s="35" t="s">
        <v>114</v>
      </c>
      <c r="B65" s="48" t="s">
        <v>67</v>
      </c>
      <c r="C65" s="26" t="s">
        <v>11</v>
      </c>
      <c r="D65" s="37">
        <v>1</v>
      </c>
      <c r="E65" s="101"/>
      <c r="F65" s="101"/>
      <c r="G65" s="102">
        <f>ROUND(E65*D65,2)</f>
        <v>0</v>
      </c>
    </row>
    <row r="66" spans="1:7" ht="63.75" x14ac:dyDescent="0.3">
      <c r="A66" s="35" t="s">
        <v>116</v>
      </c>
      <c r="B66" s="48" t="s">
        <v>68</v>
      </c>
      <c r="C66" s="26" t="s">
        <v>11</v>
      </c>
      <c r="D66" s="37">
        <v>1</v>
      </c>
      <c r="E66" s="101"/>
      <c r="F66" s="101"/>
      <c r="G66" s="102">
        <f>ROUND(E66*D66,2)</f>
        <v>0</v>
      </c>
    </row>
    <row r="67" spans="1:7" ht="63.75" x14ac:dyDescent="0.3">
      <c r="A67" s="35" t="s">
        <v>117</v>
      </c>
      <c r="B67" s="48" t="s">
        <v>69</v>
      </c>
      <c r="C67" s="26" t="s">
        <v>10</v>
      </c>
      <c r="D67" s="37">
        <v>15</v>
      </c>
      <c r="E67" s="101"/>
      <c r="F67" s="101"/>
      <c r="G67" s="102">
        <f>ROUND(E67*D67,2)</f>
        <v>0</v>
      </c>
    </row>
    <row r="68" spans="1:7" ht="38.25" x14ac:dyDescent="0.3">
      <c r="A68" s="35" t="s">
        <v>118</v>
      </c>
      <c r="B68" s="48" t="s">
        <v>70</v>
      </c>
      <c r="C68" s="26" t="s">
        <v>11</v>
      </c>
      <c r="D68" s="37">
        <v>1</v>
      </c>
      <c r="E68" s="101"/>
      <c r="F68" s="101"/>
      <c r="G68" s="102">
        <f>ROUND(E68*D68,2)</f>
        <v>0</v>
      </c>
    </row>
    <row r="69" spans="1:7" x14ac:dyDescent="0.3">
      <c r="A69" s="39">
        <v>2.7</v>
      </c>
      <c r="B69" s="47" t="s">
        <v>74</v>
      </c>
      <c r="C69" s="40"/>
      <c r="D69" s="105"/>
      <c r="E69" s="106"/>
      <c r="F69" s="106"/>
      <c r="G69" s="102"/>
    </row>
    <row r="70" spans="1:7" ht="184.5" customHeight="1" x14ac:dyDescent="0.3">
      <c r="A70" s="35" t="s">
        <v>119</v>
      </c>
      <c r="B70" s="48" t="s">
        <v>71</v>
      </c>
      <c r="C70" s="26" t="s">
        <v>9</v>
      </c>
      <c r="D70" s="37">
        <v>7</v>
      </c>
      <c r="E70" s="101"/>
      <c r="F70" s="101"/>
      <c r="G70" s="101">
        <f>ROUND(E70*D70,2)</f>
        <v>0</v>
      </c>
    </row>
    <row r="71" spans="1:7" x14ac:dyDescent="0.3">
      <c r="A71" s="49">
        <v>3</v>
      </c>
      <c r="B71" s="30" t="s">
        <v>317</v>
      </c>
      <c r="C71" s="40"/>
      <c r="D71" s="105"/>
      <c r="E71" s="106"/>
      <c r="F71" s="106"/>
      <c r="G71" s="104"/>
    </row>
    <row r="72" spans="1:7" ht="75.75" customHeight="1" x14ac:dyDescent="0.3">
      <c r="A72" s="35">
        <v>3.1</v>
      </c>
      <c r="B72" s="36" t="s">
        <v>150</v>
      </c>
      <c r="C72" s="26" t="s">
        <v>16</v>
      </c>
      <c r="D72" s="37">
        <v>138</v>
      </c>
      <c r="E72" s="101"/>
      <c r="F72" s="101"/>
      <c r="G72" s="101">
        <f t="shared" ref="G72:G78" si="3">ROUND(E72*D72,2)</f>
        <v>0</v>
      </c>
    </row>
    <row r="73" spans="1:7" ht="96.75" customHeight="1" x14ac:dyDescent="0.3">
      <c r="A73" s="35">
        <v>3.2</v>
      </c>
      <c r="B73" s="36" t="s">
        <v>135</v>
      </c>
      <c r="C73" s="26" t="s">
        <v>10</v>
      </c>
      <c r="D73" s="37">
        <v>119.77</v>
      </c>
      <c r="E73" s="101"/>
      <c r="F73" s="101"/>
      <c r="G73" s="101">
        <f t="shared" si="3"/>
        <v>0</v>
      </c>
    </row>
    <row r="74" spans="1:7" ht="163.5" customHeight="1" x14ac:dyDescent="0.3">
      <c r="A74" s="35">
        <v>3.3</v>
      </c>
      <c r="B74" s="87" t="s">
        <v>352</v>
      </c>
      <c r="C74" s="88" t="s">
        <v>9</v>
      </c>
      <c r="D74" s="37">
        <v>206</v>
      </c>
      <c r="E74" s="101"/>
      <c r="F74" s="101"/>
      <c r="G74" s="101">
        <f t="shared" si="3"/>
        <v>0</v>
      </c>
    </row>
    <row r="75" spans="1:7" ht="177" customHeight="1" x14ac:dyDescent="0.3">
      <c r="A75" s="35">
        <v>3.4</v>
      </c>
      <c r="B75" s="108" t="s">
        <v>353</v>
      </c>
      <c r="C75" s="109" t="s">
        <v>9</v>
      </c>
      <c r="D75" s="37">
        <v>424</v>
      </c>
      <c r="E75" s="101"/>
      <c r="F75" s="101"/>
      <c r="G75" s="101">
        <f t="shared" si="3"/>
        <v>0</v>
      </c>
    </row>
    <row r="76" spans="1:7" ht="82.5" customHeight="1" x14ac:dyDescent="0.3">
      <c r="A76" s="35">
        <v>3.5</v>
      </c>
      <c r="B76" s="36" t="s">
        <v>350</v>
      </c>
      <c r="C76" s="26" t="s">
        <v>9</v>
      </c>
      <c r="D76" s="37">
        <v>253</v>
      </c>
      <c r="E76" s="101"/>
      <c r="F76" s="101"/>
      <c r="G76" s="101">
        <f t="shared" si="3"/>
        <v>0</v>
      </c>
    </row>
    <row r="77" spans="1:7" ht="87" customHeight="1" x14ac:dyDescent="0.3">
      <c r="A77" s="35">
        <v>3.6</v>
      </c>
      <c r="B77" s="36" t="s">
        <v>344</v>
      </c>
      <c r="C77" s="26" t="s">
        <v>9</v>
      </c>
      <c r="D77" s="37">
        <v>1055</v>
      </c>
      <c r="E77" s="101"/>
      <c r="F77" s="101"/>
      <c r="G77" s="101">
        <f t="shared" si="3"/>
        <v>0</v>
      </c>
    </row>
    <row r="78" spans="1:7" ht="82.5" customHeight="1" x14ac:dyDescent="0.3">
      <c r="A78" s="35">
        <v>3.7</v>
      </c>
      <c r="B78" s="36" t="s">
        <v>151</v>
      </c>
      <c r="C78" s="26" t="s">
        <v>9</v>
      </c>
      <c r="D78" s="37">
        <v>1035</v>
      </c>
      <c r="E78" s="101"/>
      <c r="F78" s="101"/>
      <c r="G78" s="101">
        <f t="shared" si="3"/>
        <v>0</v>
      </c>
    </row>
    <row r="79" spans="1:7" ht="21" customHeight="1" x14ac:dyDescent="0.3">
      <c r="A79" s="35">
        <v>4</v>
      </c>
      <c r="B79" s="89" t="s">
        <v>316</v>
      </c>
      <c r="C79" s="26"/>
      <c r="D79" s="37"/>
      <c r="E79" s="101"/>
      <c r="F79" s="101"/>
      <c r="G79" s="101"/>
    </row>
    <row r="80" spans="1:7" x14ac:dyDescent="0.3">
      <c r="A80" s="39">
        <v>4.0999999999999996</v>
      </c>
      <c r="B80" s="85" t="s">
        <v>318</v>
      </c>
      <c r="C80" s="26"/>
      <c r="D80" s="37"/>
      <c r="E80" s="101"/>
      <c r="F80" s="101"/>
      <c r="G80" s="101"/>
    </row>
    <row r="81" spans="1:7" ht="179.25" customHeight="1" x14ac:dyDescent="0.3">
      <c r="A81" s="35" t="s">
        <v>319</v>
      </c>
      <c r="B81" s="48" t="s">
        <v>345</v>
      </c>
      <c r="C81" s="26" t="s">
        <v>10</v>
      </c>
      <c r="D81" s="37">
        <v>115</v>
      </c>
      <c r="E81" s="101"/>
      <c r="F81" s="101"/>
      <c r="G81" s="101">
        <f>ROUND(E81*D81,2)</f>
        <v>0</v>
      </c>
    </row>
    <row r="82" spans="1:7" x14ac:dyDescent="0.3">
      <c r="A82" s="39">
        <v>4.2</v>
      </c>
      <c r="B82" s="85" t="s">
        <v>143</v>
      </c>
      <c r="C82" s="26"/>
      <c r="D82" s="37"/>
      <c r="E82" s="101"/>
      <c r="F82" s="101"/>
      <c r="G82" s="101"/>
    </row>
    <row r="83" spans="1:7" ht="63.75" x14ac:dyDescent="0.3">
      <c r="A83" s="59" t="s">
        <v>320</v>
      </c>
      <c r="B83" s="36" t="s">
        <v>15</v>
      </c>
      <c r="C83" s="26" t="s">
        <v>9</v>
      </c>
      <c r="D83" s="37">
        <v>57.7</v>
      </c>
      <c r="E83" s="101"/>
      <c r="F83" s="101"/>
      <c r="G83" s="102">
        <f t="shared" ref="G83:G92" si="4">ROUND(E83*D83,2)</f>
        <v>0</v>
      </c>
    </row>
    <row r="84" spans="1:7" ht="63.75" x14ac:dyDescent="0.3">
      <c r="A84" s="59" t="s">
        <v>321</v>
      </c>
      <c r="B84" s="36" t="s">
        <v>346</v>
      </c>
      <c r="C84" s="26" t="s">
        <v>16</v>
      </c>
      <c r="D84" s="37">
        <v>5</v>
      </c>
      <c r="E84" s="101"/>
      <c r="F84" s="101"/>
      <c r="G84" s="102">
        <f t="shared" si="4"/>
        <v>0</v>
      </c>
    </row>
    <row r="85" spans="1:7" ht="44.25" customHeight="1" x14ac:dyDescent="0.3">
      <c r="A85" s="59" t="s">
        <v>322</v>
      </c>
      <c r="B85" s="36" t="s">
        <v>33</v>
      </c>
      <c r="C85" s="26" t="s">
        <v>9</v>
      </c>
      <c r="D85" s="37">
        <v>160</v>
      </c>
      <c r="E85" s="101"/>
      <c r="F85" s="101"/>
      <c r="G85" s="102">
        <f t="shared" si="4"/>
        <v>0</v>
      </c>
    </row>
    <row r="86" spans="1:7" ht="63.75" x14ac:dyDescent="0.3">
      <c r="A86" s="59" t="s">
        <v>323</v>
      </c>
      <c r="B86" s="48" t="s">
        <v>141</v>
      </c>
      <c r="C86" s="26" t="s">
        <v>10</v>
      </c>
      <c r="D86" s="37">
        <v>30.61</v>
      </c>
      <c r="E86" s="101"/>
      <c r="F86" s="101"/>
      <c r="G86" s="102">
        <f t="shared" si="4"/>
        <v>0</v>
      </c>
    </row>
    <row r="87" spans="1:7" ht="63.75" x14ac:dyDescent="0.3">
      <c r="A87" s="59" t="s">
        <v>324</v>
      </c>
      <c r="B87" s="48" t="s">
        <v>142</v>
      </c>
      <c r="C87" s="26" t="s">
        <v>10</v>
      </c>
      <c r="D87" s="37">
        <v>34.1</v>
      </c>
      <c r="E87" s="101"/>
      <c r="F87" s="101"/>
      <c r="G87" s="102">
        <f t="shared" si="4"/>
        <v>0</v>
      </c>
    </row>
    <row r="88" spans="1:7" ht="38.25" x14ac:dyDescent="0.3">
      <c r="A88" s="59" t="s">
        <v>325</v>
      </c>
      <c r="B88" s="36" t="s">
        <v>138</v>
      </c>
      <c r="C88" s="26" t="s">
        <v>9</v>
      </c>
      <c r="D88" s="37">
        <v>160</v>
      </c>
      <c r="E88" s="101"/>
      <c r="F88" s="101"/>
      <c r="G88" s="102">
        <f t="shared" si="4"/>
        <v>0</v>
      </c>
    </row>
    <row r="89" spans="1:7" ht="51" x14ac:dyDescent="0.3">
      <c r="A89" s="59" t="s">
        <v>326</v>
      </c>
      <c r="B89" s="36" t="s">
        <v>29</v>
      </c>
      <c r="C89" s="26" t="s">
        <v>17</v>
      </c>
      <c r="D89" s="37">
        <v>510</v>
      </c>
      <c r="E89" s="101"/>
      <c r="F89" s="101"/>
      <c r="G89" s="102">
        <f t="shared" si="4"/>
        <v>0</v>
      </c>
    </row>
    <row r="90" spans="1:7" ht="51" x14ac:dyDescent="0.3">
      <c r="A90" s="59" t="s">
        <v>327</v>
      </c>
      <c r="B90" s="36" t="s">
        <v>347</v>
      </c>
      <c r="C90" s="26" t="s">
        <v>9</v>
      </c>
      <c r="D90" s="37">
        <v>207.99</v>
      </c>
      <c r="E90" s="101"/>
      <c r="F90" s="101"/>
      <c r="G90" s="102">
        <f t="shared" si="4"/>
        <v>0</v>
      </c>
    </row>
    <row r="91" spans="1:7" ht="89.25" x14ac:dyDescent="0.3">
      <c r="A91" s="59" t="s">
        <v>328</v>
      </c>
      <c r="B91" s="36" t="s">
        <v>348</v>
      </c>
      <c r="C91" s="26" t="s">
        <v>9</v>
      </c>
      <c r="D91" s="37">
        <v>266</v>
      </c>
      <c r="E91" s="101"/>
      <c r="F91" s="101"/>
      <c r="G91" s="102">
        <f t="shared" si="4"/>
        <v>0</v>
      </c>
    </row>
    <row r="92" spans="1:7" ht="79.5" customHeight="1" x14ac:dyDescent="0.3">
      <c r="A92" s="59" t="s">
        <v>329</v>
      </c>
      <c r="B92" s="36" t="s">
        <v>150</v>
      </c>
      <c r="C92" s="26" t="s">
        <v>16</v>
      </c>
      <c r="D92" s="37">
        <v>85</v>
      </c>
      <c r="E92" s="101"/>
      <c r="F92" s="101"/>
      <c r="G92" s="102">
        <f t="shared" si="4"/>
        <v>0</v>
      </c>
    </row>
    <row r="93" spans="1:7" x14ac:dyDescent="0.3">
      <c r="A93" s="66">
        <v>4.3</v>
      </c>
      <c r="B93" s="85" t="s">
        <v>144</v>
      </c>
      <c r="C93" s="26"/>
      <c r="D93" s="37"/>
      <c r="E93" s="101"/>
      <c r="F93" s="101"/>
      <c r="G93" s="101"/>
    </row>
    <row r="94" spans="1:7" ht="63.75" x14ac:dyDescent="0.3">
      <c r="A94" s="59" t="s">
        <v>330</v>
      </c>
      <c r="B94" s="36" t="s">
        <v>15</v>
      </c>
      <c r="C94" s="26" t="s">
        <v>9</v>
      </c>
      <c r="D94" s="37">
        <v>17.64</v>
      </c>
      <c r="E94" s="101"/>
      <c r="F94" s="101"/>
      <c r="G94" s="102">
        <f t="shared" ref="G94:G99" si="5">ROUND(E94*D94,2)</f>
        <v>0</v>
      </c>
    </row>
    <row r="95" spans="1:7" ht="38.25" x14ac:dyDescent="0.3">
      <c r="A95" s="59" t="s">
        <v>331</v>
      </c>
      <c r="B95" s="36" t="s">
        <v>145</v>
      </c>
      <c r="C95" s="26" t="s">
        <v>9</v>
      </c>
      <c r="D95" s="37">
        <v>19.600000000000001</v>
      </c>
      <c r="E95" s="101"/>
      <c r="F95" s="101"/>
      <c r="G95" s="102">
        <f t="shared" si="5"/>
        <v>0</v>
      </c>
    </row>
    <row r="96" spans="1:7" ht="63.75" x14ac:dyDescent="0.3">
      <c r="A96" s="59" t="s">
        <v>332</v>
      </c>
      <c r="B96" s="36" t="s">
        <v>146</v>
      </c>
      <c r="C96" s="26" t="s">
        <v>9</v>
      </c>
      <c r="D96" s="37">
        <v>46.1</v>
      </c>
      <c r="E96" s="101"/>
      <c r="F96" s="101"/>
      <c r="G96" s="102">
        <f t="shared" si="5"/>
        <v>0</v>
      </c>
    </row>
    <row r="97" spans="1:14" ht="51" x14ac:dyDescent="0.3">
      <c r="A97" s="59" t="s">
        <v>333</v>
      </c>
      <c r="B97" s="36" t="s">
        <v>347</v>
      </c>
      <c r="C97" s="26" t="s">
        <v>9</v>
      </c>
      <c r="D97" s="37">
        <v>17.7</v>
      </c>
      <c r="E97" s="101"/>
      <c r="F97" s="101"/>
      <c r="G97" s="102">
        <f t="shared" si="5"/>
        <v>0</v>
      </c>
    </row>
    <row r="98" spans="1:14" ht="51" x14ac:dyDescent="0.3">
      <c r="A98" s="59" t="s">
        <v>334</v>
      </c>
      <c r="B98" s="36" t="s">
        <v>29</v>
      </c>
      <c r="C98" s="26" t="s">
        <v>17</v>
      </c>
      <c r="D98" s="37">
        <v>318</v>
      </c>
      <c r="E98" s="101"/>
      <c r="F98" s="101"/>
      <c r="G98" s="102">
        <f t="shared" si="5"/>
        <v>0</v>
      </c>
    </row>
    <row r="99" spans="1:14" ht="89.25" x14ac:dyDescent="0.3">
      <c r="A99" s="59" t="s">
        <v>335</v>
      </c>
      <c r="B99" s="36" t="s">
        <v>348</v>
      </c>
      <c r="C99" s="26" t="s">
        <v>9</v>
      </c>
      <c r="D99" s="37">
        <v>47</v>
      </c>
      <c r="E99" s="101"/>
      <c r="F99" s="101"/>
      <c r="G99" s="102">
        <f t="shared" si="5"/>
        <v>0</v>
      </c>
    </row>
    <row r="100" spans="1:14" x14ac:dyDescent="0.3">
      <c r="A100" s="35">
        <v>4.4000000000000004</v>
      </c>
      <c r="B100" s="85" t="s">
        <v>336</v>
      </c>
      <c r="C100" s="26"/>
      <c r="D100" s="37"/>
      <c r="E100" s="101"/>
      <c r="F100" s="101"/>
      <c r="G100" s="101"/>
    </row>
    <row r="101" spans="1:14" ht="114.75" x14ac:dyDescent="0.3">
      <c r="A101" s="35" t="s">
        <v>337</v>
      </c>
      <c r="B101" s="36" t="s">
        <v>213</v>
      </c>
      <c r="C101" s="26" t="s">
        <v>11</v>
      </c>
      <c r="D101" s="37">
        <v>20</v>
      </c>
      <c r="E101" s="101"/>
      <c r="F101" s="101"/>
      <c r="G101" s="102">
        <f>ROUND(E101*D101,2)</f>
        <v>0</v>
      </c>
      <c r="M101" s="60"/>
      <c r="N101" s="60"/>
    </row>
    <row r="102" spans="1:14" ht="114.75" x14ac:dyDescent="0.3">
      <c r="A102" s="65" t="s">
        <v>338</v>
      </c>
      <c r="B102" s="36" t="s">
        <v>215</v>
      </c>
      <c r="C102" s="26" t="s">
        <v>11</v>
      </c>
      <c r="D102" s="37">
        <v>5</v>
      </c>
      <c r="E102" s="101"/>
      <c r="F102" s="101"/>
      <c r="G102" s="102">
        <f>ROUND(E102*D102,2)</f>
        <v>0</v>
      </c>
    </row>
    <row r="103" spans="1:14" ht="165.75" x14ac:dyDescent="0.3">
      <c r="A103" s="35" t="s">
        <v>339</v>
      </c>
      <c r="B103" s="36" t="s">
        <v>216</v>
      </c>
      <c r="C103" s="26" t="s">
        <v>11</v>
      </c>
      <c r="D103" s="37">
        <v>1</v>
      </c>
      <c r="E103" s="101"/>
      <c r="F103" s="101"/>
      <c r="G103" s="102">
        <f>ROUND(E103*D103,2)</f>
        <v>0</v>
      </c>
    </row>
    <row r="104" spans="1:14" x14ac:dyDescent="0.3">
      <c r="A104" s="52">
        <v>5</v>
      </c>
      <c r="B104" s="30" t="s">
        <v>18</v>
      </c>
      <c r="C104" s="26"/>
      <c r="D104" s="37"/>
      <c r="E104" s="101"/>
      <c r="F104" s="101"/>
      <c r="G104" s="104"/>
    </row>
    <row r="105" spans="1:14" ht="114.75" x14ac:dyDescent="0.3">
      <c r="A105" s="53">
        <v>5.0999999999999996</v>
      </c>
      <c r="B105" s="36" t="s">
        <v>154</v>
      </c>
      <c r="C105" s="26" t="s">
        <v>11</v>
      </c>
      <c r="D105" s="37">
        <v>1</v>
      </c>
      <c r="E105" s="101"/>
      <c r="F105" s="101"/>
      <c r="G105" s="101">
        <f>ROUND(E105*D105,2)</f>
        <v>0</v>
      </c>
    </row>
    <row r="106" spans="1:14" ht="114.75" x14ac:dyDescent="0.3">
      <c r="A106" s="53">
        <v>5.2</v>
      </c>
      <c r="B106" s="36" t="s">
        <v>155</v>
      </c>
      <c r="C106" s="26" t="s">
        <v>11</v>
      </c>
      <c r="D106" s="37">
        <v>3</v>
      </c>
      <c r="E106" s="101"/>
      <c r="F106" s="101"/>
      <c r="G106" s="101">
        <f>ROUND(E106*D106,2)</f>
        <v>0</v>
      </c>
    </row>
    <row r="107" spans="1:14" ht="114.75" x14ac:dyDescent="0.3">
      <c r="A107" s="53">
        <v>5.3</v>
      </c>
      <c r="B107" s="36" t="s">
        <v>218</v>
      </c>
      <c r="C107" s="27" t="s">
        <v>11</v>
      </c>
      <c r="D107" s="42">
        <v>1</v>
      </c>
      <c r="E107" s="102"/>
      <c r="F107" s="102"/>
      <c r="G107" s="101">
        <f>ROUND(E107*D107,2)</f>
        <v>0</v>
      </c>
    </row>
    <row r="108" spans="1:14" ht="127.5" x14ac:dyDescent="0.3">
      <c r="A108" s="53">
        <v>5.4</v>
      </c>
      <c r="B108" s="36" t="s">
        <v>220</v>
      </c>
      <c r="C108" s="27" t="s">
        <v>11</v>
      </c>
      <c r="D108" s="42">
        <v>1</v>
      </c>
      <c r="E108" s="102"/>
      <c r="F108" s="102"/>
      <c r="G108" s="101">
        <f>ROUND(E108*D108,2)</f>
        <v>0</v>
      </c>
    </row>
    <row r="109" spans="1:14" x14ac:dyDescent="0.3">
      <c r="A109" s="52">
        <v>6</v>
      </c>
      <c r="B109" s="30" t="s">
        <v>19</v>
      </c>
      <c r="C109" s="26"/>
      <c r="D109" s="37"/>
      <c r="E109" s="101"/>
      <c r="F109" s="101"/>
      <c r="G109" s="104"/>
    </row>
    <row r="110" spans="1:14" ht="112.5" customHeight="1" x14ac:dyDescent="0.3">
      <c r="A110" s="53">
        <v>6.1</v>
      </c>
      <c r="B110" s="36" t="s">
        <v>349</v>
      </c>
      <c r="C110" s="27" t="s">
        <v>11</v>
      </c>
      <c r="D110" s="42">
        <v>1</v>
      </c>
      <c r="E110" s="102"/>
      <c r="F110" s="102"/>
      <c r="G110" s="102">
        <f t="shared" ref="G110:G119" si="6">ROUND(E110*D110,2)</f>
        <v>0</v>
      </c>
    </row>
    <row r="111" spans="1:14" ht="89.25" x14ac:dyDescent="0.3">
      <c r="A111" s="53">
        <v>6.2</v>
      </c>
      <c r="B111" s="36" t="s">
        <v>237</v>
      </c>
      <c r="C111" s="27" t="s">
        <v>11</v>
      </c>
      <c r="D111" s="42">
        <v>1</v>
      </c>
      <c r="E111" s="102"/>
      <c r="F111" s="102"/>
      <c r="G111" s="102">
        <f t="shared" si="6"/>
        <v>0</v>
      </c>
    </row>
    <row r="112" spans="1:14" ht="89.25" x14ac:dyDescent="0.3">
      <c r="A112" s="53">
        <v>6.3</v>
      </c>
      <c r="B112" s="36" t="s">
        <v>238</v>
      </c>
      <c r="C112" s="27" t="s">
        <v>11</v>
      </c>
      <c r="D112" s="42">
        <v>1</v>
      </c>
      <c r="E112" s="102"/>
      <c r="F112" s="102"/>
      <c r="G112" s="102">
        <f t="shared" si="6"/>
        <v>0</v>
      </c>
    </row>
    <row r="113" spans="1:7" ht="83.25" customHeight="1" x14ac:dyDescent="0.3">
      <c r="A113" s="53">
        <v>6.4</v>
      </c>
      <c r="B113" s="36" t="s">
        <v>308</v>
      </c>
      <c r="C113" s="27" t="s">
        <v>11</v>
      </c>
      <c r="D113" s="42">
        <v>1</v>
      </c>
      <c r="E113" s="102"/>
      <c r="F113" s="102"/>
      <c r="G113" s="102">
        <f t="shared" si="6"/>
        <v>0</v>
      </c>
    </row>
    <row r="114" spans="1:7" ht="99" customHeight="1" x14ac:dyDescent="0.3">
      <c r="A114" s="53">
        <v>6.5</v>
      </c>
      <c r="B114" s="36" t="s">
        <v>309</v>
      </c>
      <c r="C114" s="27" t="s">
        <v>11</v>
      </c>
      <c r="D114" s="42">
        <v>1</v>
      </c>
      <c r="E114" s="102"/>
      <c r="F114" s="102"/>
      <c r="G114" s="102">
        <f t="shared" si="6"/>
        <v>0</v>
      </c>
    </row>
    <row r="115" spans="1:7" ht="99" customHeight="1" x14ac:dyDescent="0.3">
      <c r="A115" s="53">
        <v>6.6</v>
      </c>
      <c r="B115" s="36" t="s">
        <v>310</v>
      </c>
      <c r="C115" s="27" t="s">
        <v>11</v>
      </c>
      <c r="D115" s="42">
        <v>1</v>
      </c>
      <c r="E115" s="102"/>
      <c r="F115" s="102"/>
      <c r="G115" s="102">
        <f t="shared" si="6"/>
        <v>0</v>
      </c>
    </row>
    <row r="116" spans="1:7" ht="99" customHeight="1" x14ac:dyDescent="0.3">
      <c r="A116" s="53">
        <v>6.7</v>
      </c>
      <c r="B116" s="36" t="s">
        <v>311</v>
      </c>
      <c r="C116" s="27" t="s">
        <v>11</v>
      </c>
      <c r="D116" s="42">
        <v>1</v>
      </c>
      <c r="E116" s="102"/>
      <c r="F116" s="102"/>
      <c r="G116" s="102">
        <f t="shared" si="6"/>
        <v>0</v>
      </c>
    </row>
    <row r="117" spans="1:7" ht="102" customHeight="1" x14ac:dyDescent="0.3">
      <c r="A117" s="53">
        <v>6.8</v>
      </c>
      <c r="B117" s="36" t="s">
        <v>312</v>
      </c>
      <c r="C117" s="27" t="s">
        <v>11</v>
      </c>
      <c r="D117" s="42">
        <v>1</v>
      </c>
      <c r="E117" s="102"/>
      <c r="F117" s="102"/>
      <c r="G117" s="102">
        <f t="shared" si="6"/>
        <v>0</v>
      </c>
    </row>
    <row r="118" spans="1:7" ht="102" customHeight="1" x14ac:dyDescent="0.3">
      <c r="A118" s="53">
        <v>6.9</v>
      </c>
      <c r="B118" s="36" t="s">
        <v>313</v>
      </c>
      <c r="C118" s="27" t="s">
        <v>11</v>
      </c>
      <c r="D118" s="42">
        <v>1</v>
      </c>
      <c r="E118" s="102"/>
      <c r="F118" s="102"/>
      <c r="G118" s="102">
        <f t="shared" si="6"/>
        <v>0</v>
      </c>
    </row>
    <row r="119" spans="1:7" ht="126.75" customHeight="1" x14ac:dyDescent="0.3">
      <c r="A119" s="54">
        <v>6.1</v>
      </c>
      <c r="B119" s="36" t="s">
        <v>156</v>
      </c>
      <c r="C119" s="27" t="s">
        <v>11</v>
      </c>
      <c r="D119" s="42">
        <v>2</v>
      </c>
      <c r="E119" s="102"/>
      <c r="F119" s="102"/>
      <c r="G119" s="102">
        <f t="shared" si="6"/>
        <v>0</v>
      </c>
    </row>
    <row r="120" spans="1:7" x14ac:dyDescent="0.3">
      <c r="A120" s="52">
        <v>7</v>
      </c>
      <c r="B120" s="30" t="s">
        <v>221</v>
      </c>
      <c r="C120" s="27"/>
      <c r="D120" s="42"/>
      <c r="E120" s="102"/>
      <c r="F120" s="102"/>
      <c r="G120" s="104"/>
    </row>
    <row r="121" spans="1:7" ht="60.75" customHeight="1" x14ac:dyDescent="0.3">
      <c r="A121" s="53">
        <v>7.1</v>
      </c>
      <c r="B121" s="36" t="s">
        <v>78</v>
      </c>
      <c r="C121" s="27" t="s">
        <v>12</v>
      </c>
      <c r="D121" s="42">
        <v>1</v>
      </c>
      <c r="E121" s="102"/>
      <c r="F121" s="102"/>
      <c r="G121" s="102">
        <f>ROUND(E121*D121,2)</f>
        <v>0</v>
      </c>
    </row>
    <row r="122" spans="1:7" ht="75" customHeight="1" x14ac:dyDescent="0.3">
      <c r="A122" s="53">
        <v>7.2</v>
      </c>
      <c r="B122" s="36" t="s">
        <v>80</v>
      </c>
      <c r="C122" s="27" t="s">
        <v>11</v>
      </c>
      <c r="D122" s="42">
        <v>2</v>
      </c>
      <c r="E122" s="102"/>
      <c r="F122" s="102"/>
      <c r="G122" s="102">
        <f>ROUND(E122*D122,2)</f>
        <v>0</v>
      </c>
    </row>
    <row r="123" spans="1:7" ht="135.75" customHeight="1" x14ac:dyDescent="0.3">
      <c r="A123" s="53">
        <v>7.3</v>
      </c>
      <c r="B123" s="36" t="s">
        <v>81</v>
      </c>
      <c r="C123" s="27" t="s">
        <v>11</v>
      </c>
      <c r="D123" s="42">
        <v>2</v>
      </c>
      <c r="E123" s="102"/>
      <c r="F123" s="102"/>
      <c r="G123" s="102">
        <f>ROUND(E123*D123,2)</f>
        <v>0</v>
      </c>
    </row>
    <row r="124" spans="1:7" ht="111" customHeight="1" x14ac:dyDescent="0.3">
      <c r="A124" s="53">
        <v>7.4</v>
      </c>
      <c r="B124" s="36" t="s">
        <v>82</v>
      </c>
      <c r="C124" s="27" t="s">
        <v>11</v>
      </c>
      <c r="D124" s="42">
        <v>2</v>
      </c>
      <c r="E124" s="102"/>
      <c r="F124" s="102"/>
      <c r="G124" s="102">
        <f>ROUND(E124*D124,2)</f>
        <v>0</v>
      </c>
    </row>
    <row r="125" spans="1:7" x14ac:dyDescent="0.3">
      <c r="A125" s="52">
        <v>8</v>
      </c>
      <c r="B125" s="30" t="s">
        <v>20</v>
      </c>
      <c r="C125" s="27"/>
      <c r="D125" s="42"/>
      <c r="E125" s="102"/>
      <c r="F125" s="102"/>
      <c r="G125" s="104"/>
    </row>
    <row r="126" spans="1:7" ht="87" customHeight="1" x14ac:dyDescent="0.3">
      <c r="A126" s="53">
        <v>8.1</v>
      </c>
      <c r="B126" s="48" t="s">
        <v>357</v>
      </c>
      <c r="C126" s="27" t="s">
        <v>10</v>
      </c>
      <c r="D126" s="42">
        <v>5</v>
      </c>
      <c r="E126" s="102"/>
      <c r="F126" s="102"/>
      <c r="G126" s="102">
        <f t="shared" ref="G126:G136" si="7">ROUND(E126*D126,2)</f>
        <v>0</v>
      </c>
    </row>
    <row r="127" spans="1:7" ht="83.25" customHeight="1" x14ac:dyDescent="0.3">
      <c r="A127" s="53">
        <v>8.1999999999999993</v>
      </c>
      <c r="B127" s="48" t="s">
        <v>34</v>
      </c>
      <c r="C127" s="27" t="s">
        <v>11</v>
      </c>
      <c r="D127" s="42">
        <v>1</v>
      </c>
      <c r="E127" s="102"/>
      <c r="F127" s="102"/>
      <c r="G127" s="102">
        <f t="shared" si="7"/>
        <v>0</v>
      </c>
    </row>
    <row r="128" spans="1:7" ht="140.25" x14ac:dyDescent="0.3">
      <c r="A128" s="53">
        <v>8.3000000000000007</v>
      </c>
      <c r="B128" s="48" t="s">
        <v>35</v>
      </c>
      <c r="C128" s="27" t="s">
        <v>11</v>
      </c>
      <c r="D128" s="42">
        <v>1</v>
      </c>
      <c r="E128" s="102"/>
      <c r="F128" s="102"/>
      <c r="G128" s="102">
        <f t="shared" si="7"/>
        <v>0</v>
      </c>
    </row>
    <row r="129" spans="1:8" ht="49.5" customHeight="1" x14ac:dyDescent="0.3">
      <c r="A129" s="53">
        <v>8.4</v>
      </c>
      <c r="B129" s="48" t="s">
        <v>21</v>
      </c>
      <c r="C129" s="27" t="s">
        <v>11</v>
      </c>
      <c r="D129" s="42">
        <v>1</v>
      </c>
      <c r="E129" s="102"/>
      <c r="F129" s="102"/>
      <c r="G129" s="102">
        <f t="shared" si="7"/>
        <v>0</v>
      </c>
    </row>
    <row r="130" spans="1:8" ht="63.75" x14ac:dyDescent="0.3">
      <c r="A130" s="53">
        <v>8.5</v>
      </c>
      <c r="B130" s="48" t="s">
        <v>22</v>
      </c>
      <c r="C130" s="27" t="s">
        <v>11</v>
      </c>
      <c r="D130" s="42">
        <v>1</v>
      </c>
      <c r="E130" s="102"/>
      <c r="F130" s="102"/>
      <c r="G130" s="102">
        <f t="shared" si="7"/>
        <v>0</v>
      </c>
    </row>
    <row r="131" spans="1:8" ht="46.5" customHeight="1" x14ac:dyDescent="0.3">
      <c r="A131" s="53">
        <v>8.6</v>
      </c>
      <c r="B131" s="48" t="s">
        <v>23</v>
      </c>
      <c r="C131" s="27" t="s">
        <v>11</v>
      </c>
      <c r="D131" s="42">
        <v>1</v>
      </c>
      <c r="E131" s="102"/>
      <c r="F131" s="102"/>
      <c r="G131" s="102">
        <f t="shared" si="7"/>
        <v>0</v>
      </c>
    </row>
    <row r="132" spans="1:8" ht="60" customHeight="1" x14ac:dyDescent="0.3">
      <c r="A132" s="53">
        <v>8.6999999999999993</v>
      </c>
      <c r="B132" s="48" t="s">
        <v>226</v>
      </c>
      <c r="C132" s="27" t="s">
        <v>11</v>
      </c>
      <c r="D132" s="42">
        <v>1</v>
      </c>
      <c r="E132" s="102"/>
      <c r="F132" s="102"/>
      <c r="G132" s="102">
        <f t="shared" si="7"/>
        <v>0</v>
      </c>
      <c r="H132" s="75"/>
    </row>
    <row r="133" spans="1:8" ht="51" x14ac:dyDescent="0.3">
      <c r="A133" s="53">
        <v>8.8000000000000007</v>
      </c>
      <c r="B133" s="48" t="s">
        <v>222</v>
      </c>
      <c r="C133" s="27" t="s">
        <v>10</v>
      </c>
      <c r="D133" s="42">
        <v>303.52999999999997</v>
      </c>
      <c r="E133" s="102"/>
      <c r="F133" s="102"/>
      <c r="G133" s="102">
        <f t="shared" si="7"/>
        <v>0</v>
      </c>
    </row>
    <row r="134" spans="1:8" ht="51" x14ac:dyDescent="0.3">
      <c r="A134" s="53">
        <v>8.9</v>
      </c>
      <c r="B134" s="48" t="s">
        <v>340</v>
      </c>
      <c r="C134" s="27" t="s">
        <v>10</v>
      </c>
      <c r="D134" s="42">
        <v>175.21</v>
      </c>
      <c r="E134" s="102"/>
      <c r="F134" s="102"/>
      <c r="G134" s="102">
        <f t="shared" si="7"/>
        <v>0</v>
      </c>
    </row>
    <row r="135" spans="1:8" ht="51" x14ac:dyDescent="0.3">
      <c r="A135" s="54">
        <v>8.1</v>
      </c>
      <c r="B135" s="48" t="s">
        <v>24</v>
      </c>
      <c r="C135" s="27" t="s">
        <v>11</v>
      </c>
      <c r="D135" s="42">
        <v>104</v>
      </c>
      <c r="E135" s="102"/>
      <c r="F135" s="102"/>
      <c r="G135" s="102">
        <f t="shared" si="7"/>
        <v>0</v>
      </c>
    </row>
    <row r="136" spans="1:8" ht="51" x14ac:dyDescent="0.3">
      <c r="A136" s="53">
        <v>8.11</v>
      </c>
      <c r="B136" s="48" t="s">
        <v>25</v>
      </c>
      <c r="C136" s="27" t="s">
        <v>10</v>
      </c>
      <c r="D136" s="42">
        <v>79</v>
      </c>
      <c r="E136" s="102"/>
      <c r="F136" s="102"/>
      <c r="G136" s="102">
        <f t="shared" si="7"/>
        <v>0</v>
      </c>
    </row>
    <row r="137" spans="1:8" x14ac:dyDescent="0.3">
      <c r="A137" s="52">
        <v>10</v>
      </c>
      <c r="B137" s="56" t="s">
        <v>355</v>
      </c>
      <c r="C137" s="27"/>
      <c r="D137" s="42"/>
      <c r="E137" s="102"/>
      <c r="F137" s="102"/>
      <c r="G137" s="102"/>
    </row>
    <row r="138" spans="1:8" ht="63.75" x14ac:dyDescent="0.3">
      <c r="A138" s="51">
        <v>10.1</v>
      </c>
      <c r="B138" s="36" t="s">
        <v>120</v>
      </c>
      <c r="C138" s="26" t="s">
        <v>9</v>
      </c>
      <c r="D138" s="37">
        <v>32</v>
      </c>
      <c r="E138" s="101"/>
      <c r="F138" s="101"/>
      <c r="G138" s="102">
        <f>ROUND(E138*D138,2)</f>
        <v>0</v>
      </c>
    </row>
    <row r="139" spans="1:8" x14ac:dyDescent="0.3">
      <c r="A139" s="52">
        <v>11</v>
      </c>
      <c r="B139" s="56" t="s">
        <v>115</v>
      </c>
      <c r="C139" s="27"/>
      <c r="D139" s="42"/>
      <c r="E139" s="102"/>
      <c r="F139" s="102"/>
      <c r="G139" s="102"/>
    </row>
    <row r="140" spans="1:8" x14ac:dyDescent="0.3">
      <c r="A140" s="86">
        <v>11.1</v>
      </c>
      <c r="B140" s="85" t="s">
        <v>240</v>
      </c>
      <c r="C140" s="27"/>
      <c r="D140" s="42"/>
      <c r="E140" s="102"/>
      <c r="F140" s="102"/>
      <c r="G140" s="102"/>
    </row>
    <row r="141" spans="1:8" ht="63.75" x14ac:dyDescent="0.3">
      <c r="A141" s="53" t="s">
        <v>266</v>
      </c>
      <c r="B141" s="48" t="s">
        <v>241</v>
      </c>
      <c r="C141" s="27" t="s">
        <v>11</v>
      </c>
      <c r="D141" s="42">
        <v>6</v>
      </c>
      <c r="E141" s="102"/>
      <c r="F141" s="102"/>
      <c r="G141" s="102">
        <f t="shared" ref="G141:G150" si="8">ROUND(E141*D141,2)</f>
        <v>0</v>
      </c>
    </row>
    <row r="142" spans="1:8" ht="63.75" x14ac:dyDescent="0.3">
      <c r="A142" s="53" t="s">
        <v>267</v>
      </c>
      <c r="B142" s="48" t="s">
        <v>242</v>
      </c>
      <c r="C142" s="27" t="s">
        <v>10</v>
      </c>
      <c r="D142" s="42">
        <v>80</v>
      </c>
      <c r="E142" s="102"/>
      <c r="F142" s="102"/>
      <c r="G142" s="102">
        <f t="shared" si="8"/>
        <v>0</v>
      </c>
    </row>
    <row r="143" spans="1:8" ht="51" x14ac:dyDescent="0.3">
      <c r="A143" s="53" t="s">
        <v>268</v>
      </c>
      <c r="B143" s="48" t="s">
        <v>243</v>
      </c>
      <c r="C143" s="27" t="s">
        <v>10</v>
      </c>
      <c r="D143" s="42">
        <v>80</v>
      </c>
      <c r="E143" s="102"/>
      <c r="F143" s="102"/>
      <c r="G143" s="102">
        <f t="shared" si="8"/>
        <v>0</v>
      </c>
    </row>
    <row r="144" spans="1:8" ht="127.5" x14ac:dyDescent="0.3">
      <c r="A144" s="53" t="s">
        <v>269</v>
      </c>
      <c r="B144" s="48" t="s">
        <v>244</v>
      </c>
      <c r="C144" s="27" t="s">
        <v>58</v>
      </c>
      <c r="D144" s="42">
        <v>3</v>
      </c>
      <c r="E144" s="102"/>
      <c r="F144" s="102"/>
      <c r="G144" s="102">
        <f t="shared" si="8"/>
        <v>0</v>
      </c>
    </row>
    <row r="145" spans="1:7" ht="76.5" x14ac:dyDescent="0.3">
      <c r="A145" s="53" t="s">
        <v>270</v>
      </c>
      <c r="B145" s="48" t="s">
        <v>245</v>
      </c>
      <c r="C145" s="27" t="s">
        <v>11</v>
      </c>
      <c r="D145" s="42">
        <v>1</v>
      </c>
      <c r="E145" s="102"/>
      <c r="F145" s="102"/>
      <c r="G145" s="102">
        <f t="shared" si="8"/>
        <v>0</v>
      </c>
    </row>
    <row r="146" spans="1:7" ht="51" x14ac:dyDescent="0.3">
      <c r="A146" s="53" t="s">
        <v>271</v>
      </c>
      <c r="B146" s="48" t="s">
        <v>246</v>
      </c>
      <c r="C146" s="27" t="s">
        <v>11</v>
      </c>
      <c r="D146" s="42">
        <v>1</v>
      </c>
      <c r="E146" s="102"/>
      <c r="F146" s="102"/>
      <c r="G146" s="102">
        <f t="shared" si="8"/>
        <v>0</v>
      </c>
    </row>
    <row r="147" spans="1:7" ht="108" customHeight="1" x14ac:dyDescent="0.3">
      <c r="A147" s="53" t="s">
        <v>272</v>
      </c>
      <c r="B147" s="48" t="s">
        <v>247</v>
      </c>
      <c r="C147" s="27" t="s">
        <v>11</v>
      </c>
      <c r="D147" s="42">
        <v>1</v>
      </c>
      <c r="E147" s="102"/>
      <c r="F147" s="102"/>
      <c r="G147" s="102">
        <f t="shared" si="8"/>
        <v>0</v>
      </c>
    </row>
    <row r="148" spans="1:7" ht="45.75" customHeight="1" x14ac:dyDescent="0.3">
      <c r="A148" s="53" t="s">
        <v>273</v>
      </c>
      <c r="B148" s="48" t="s">
        <v>248</v>
      </c>
      <c r="C148" s="27" t="s">
        <v>11</v>
      </c>
      <c r="D148" s="42">
        <v>3</v>
      </c>
      <c r="E148" s="102"/>
      <c r="F148" s="102"/>
      <c r="G148" s="102">
        <f t="shared" si="8"/>
        <v>0</v>
      </c>
    </row>
    <row r="149" spans="1:7" ht="76.5" x14ac:dyDescent="0.3">
      <c r="A149" s="53" t="s">
        <v>274</v>
      </c>
      <c r="B149" s="48" t="s">
        <v>249</v>
      </c>
      <c r="C149" s="27" t="s">
        <v>11</v>
      </c>
      <c r="D149" s="42">
        <v>6</v>
      </c>
      <c r="E149" s="102"/>
      <c r="F149" s="102"/>
      <c r="G149" s="102">
        <f t="shared" si="8"/>
        <v>0</v>
      </c>
    </row>
    <row r="150" spans="1:7" ht="76.5" x14ac:dyDescent="0.3">
      <c r="A150" s="53" t="s">
        <v>275</v>
      </c>
      <c r="B150" s="48" t="s">
        <v>250</v>
      </c>
      <c r="C150" s="27" t="s">
        <v>11</v>
      </c>
      <c r="D150" s="42">
        <v>3</v>
      </c>
      <c r="E150" s="102"/>
      <c r="F150" s="102"/>
      <c r="G150" s="102">
        <f t="shared" si="8"/>
        <v>0</v>
      </c>
    </row>
    <row r="151" spans="1:7" x14ac:dyDescent="0.3">
      <c r="A151" s="86" t="s">
        <v>368</v>
      </c>
      <c r="B151" s="85" t="s">
        <v>251</v>
      </c>
      <c r="C151" s="27"/>
      <c r="D151" s="42"/>
      <c r="E151" s="102"/>
      <c r="F151" s="102"/>
      <c r="G151" s="102"/>
    </row>
    <row r="152" spans="1:7" ht="51" x14ac:dyDescent="0.3">
      <c r="A152" s="53" t="s">
        <v>369</v>
      </c>
      <c r="B152" s="48" t="s">
        <v>252</v>
      </c>
      <c r="C152" s="27" t="s">
        <v>11</v>
      </c>
      <c r="D152" s="42">
        <v>2</v>
      </c>
      <c r="E152" s="102"/>
      <c r="F152" s="102"/>
      <c r="G152" s="102">
        <f>ROUND(E152*D152,2)</f>
        <v>0</v>
      </c>
    </row>
    <row r="153" spans="1:7" ht="63.75" x14ac:dyDescent="0.3">
      <c r="A153" s="53" t="s">
        <v>370</v>
      </c>
      <c r="B153" s="48" t="s">
        <v>356</v>
      </c>
      <c r="C153" s="27" t="s">
        <v>11</v>
      </c>
      <c r="D153" s="42">
        <v>3</v>
      </c>
      <c r="E153" s="102"/>
      <c r="F153" s="102"/>
      <c r="G153" s="102">
        <f>ROUND(E153*D153,2)</f>
        <v>0</v>
      </c>
    </row>
    <row r="154" spans="1:7" x14ac:dyDescent="0.3">
      <c r="A154" s="86">
        <v>11.2</v>
      </c>
      <c r="B154" s="85" t="s">
        <v>256</v>
      </c>
      <c r="C154" s="27"/>
      <c r="D154" s="42"/>
      <c r="E154" s="102"/>
      <c r="F154" s="102"/>
      <c r="G154" s="102"/>
    </row>
    <row r="155" spans="1:7" ht="51" x14ac:dyDescent="0.3">
      <c r="A155" s="53" t="s">
        <v>276</v>
      </c>
      <c r="B155" s="48" t="s">
        <v>257</v>
      </c>
      <c r="C155" s="27" t="s">
        <v>11</v>
      </c>
      <c r="D155" s="42">
        <v>10</v>
      </c>
      <c r="E155" s="102"/>
      <c r="F155" s="102"/>
      <c r="G155" s="102">
        <f>ROUND(E155*D155,2)</f>
        <v>0</v>
      </c>
    </row>
    <row r="156" spans="1:7" ht="63.75" x14ac:dyDescent="0.3">
      <c r="A156" s="53" t="s">
        <v>277</v>
      </c>
      <c r="B156" s="48" t="s">
        <v>242</v>
      </c>
      <c r="C156" s="27" t="s">
        <v>10</v>
      </c>
      <c r="D156" s="42">
        <v>120</v>
      </c>
      <c r="E156" s="102"/>
      <c r="F156" s="102"/>
      <c r="G156" s="102">
        <f>ROUND(E156*D156,2)</f>
        <v>0</v>
      </c>
    </row>
    <row r="157" spans="1:7" ht="51" x14ac:dyDescent="0.3">
      <c r="A157" s="53" t="s">
        <v>371</v>
      </c>
      <c r="B157" s="48" t="s">
        <v>243</v>
      </c>
      <c r="C157" s="27" t="s">
        <v>10</v>
      </c>
      <c r="D157" s="42">
        <v>120</v>
      </c>
      <c r="E157" s="102"/>
      <c r="F157" s="102"/>
      <c r="G157" s="102">
        <f>ROUND(E157*D157,2)</f>
        <v>0</v>
      </c>
    </row>
    <row r="158" spans="1:7" ht="102" x14ac:dyDescent="0.3">
      <c r="A158" s="53" t="s">
        <v>372</v>
      </c>
      <c r="B158" s="48" t="s">
        <v>258</v>
      </c>
      <c r="C158" s="27" t="s">
        <v>11</v>
      </c>
      <c r="D158" s="42">
        <v>4</v>
      </c>
      <c r="E158" s="102"/>
      <c r="F158" s="102"/>
      <c r="G158" s="102">
        <f>ROUND(E158*D158,2)</f>
        <v>0</v>
      </c>
    </row>
    <row r="159" spans="1:7" ht="114.75" x14ac:dyDescent="0.3">
      <c r="A159" s="53" t="s">
        <v>373</v>
      </c>
      <c r="B159" s="48" t="s">
        <v>259</v>
      </c>
      <c r="C159" s="27" t="s">
        <v>12</v>
      </c>
      <c r="D159" s="42">
        <v>2</v>
      </c>
      <c r="E159" s="102"/>
      <c r="F159" s="102"/>
      <c r="G159" s="102">
        <f>ROUND(E159*D159,2)</f>
        <v>0</v>
      </c>
    </row>
    <row r="160" spans="1:7" x14ac:dyDescent="0.3">
      <c r="A160" s="86" t="s">
        <v>374</v>
      </c>
      <c r="B160" s="85" t="s">
        <v>251</v>
      </c>
      <c r="C160" s="27"/>
      <c r="D160" s="42"/>
      <c r="E160" s="102"/>
      <c r="F160" s="102"/>
      <c r="G160" s="102"/>
    </row>
    <row r="161" spans="1:7" ht="51" x14ac:dyDescent="0.3">
      <c r="A161" s="53" t="s">
        <v>375</v>
      </c>
      <c r="B161" s="48" t="s">
        <v>260</v>
      </c>
      <c r="C161" s="27" t="s">
        <v>11</v>
      </c>
      <c r="D161" s="42">
        <v>6</v>
      </c>
      <c r="E161" s="102"/>
      <c r="F161" s="102"/>
      <c r="G161" s="102">
        <f>ROUND(E161*D161,2)</f>
        <v>0</v>
      </c>
    </row>
    <row r="162" spans="1:7" ht="63.75" x14ac:dyDescent="0.3">
      <c r="A162" s="53" t="s">
        <v>376</v>
      </c>
      <c r="B162" s="48" t="s">
        <v>356</v>
      </c>
      <c r="C162" s="27" t="s">
        <v>11</v>
      </c>
      <c r="D162" s="42">
        <v>6</v>
      </c>
      <c r="E162" s="102"/>
      <c r="F162" s="102"/>
      <c r="G162" s="102">
        <f>ROUND(E162*D162,2)</f>
        <v>0</v>
      </c>
    </row>
    <row r="163" spans="1:7" x14ac:dyDescent="0.3">
      <c r="A163" s="86">
        <v>11.3</v>
      </c>
      <c r="B163" s="85" t="s">
        <v>261</v>
      </c>
      <c r="C163" s="27"/>
      <c r="D163" s="42"/>
      <c r="E163" s="102"/>
      <c r="F163" s="102"/>
      <c r="G163" s="102"/>
    </row>
    <row r="164" spans="1:7" ht="51" x14ac:dyDescent="0.3">
      <c r="A164" s="53" t="s">
        <v>278</v>
      </c>
      <c r="B164" s="48" t="s">
        <v>257</v>
      </c>
      <c r="C164" s="27" t="s">
        <v>11</v>
      </c>
      <c r="D164" s="42">
        <v>10</v>
      </c>
      <c r="E164" s="102"/>
      <c r="F164" s="102"/>
      <c r="G164" s="102">
        <f>ROUND(E164*D164,2)</f>
        <v>0</v>
      </c>
    </row>
    <row r="165" spans="1:7" ht="63.75" x14ac:dyDescent="0.3">
      <c r="A165" s="53" t="s">
        <v>279</v>
      </c>
      <c r="B165" s="48" t="s">
        <v>242</v>
      </c>
      <c r="C165" s="27" t="s">
        <v>10</v>
      </c>
      <c r="D165" s="42">
        <v>230</v>
      </c>
      <c r="E165" s="102"/>
      <c r="F165" s="102"/>
      <c r="G165" s="102">
        <f>ROUND(E165*D165,2)</f>
        <v>0</v>
      </c>
    </row>
    <row r="166" spans="1:7" ht="51" x14ac:dyDescent="0.3">
      <c r="A166" s="53" t="s">
        <v>281</v>
      </c>
      <c r="B166" s="48" t="s">
        <v>243</v>
      </c>
      <c r="C166" s="27" t="s">
        <v>10</v>
      </c>
      <c r="D166" s="42">
        <v>230</v>
      </c>
      <c r="E166" s="102"/>
      <c r="F166" s="102"/>
      <c r="G166" s="102">
        <f>ROUND(E166*D166,2)</f>
        <v>0</v>
      </c>
    </row>
    <row r="167" spans="1:7" ht="102" x14ac:dyDescent="0.3">
      <c r="A167" s="53" t="s">
        <v>282</v>
      </c>
      <c r="B167" s="48" t="s">
        <v>258</v>
      </c>
      <c r="C167" s="27" t="s">
        <v>11</v>
      </c>
      <c r="D167" s="42">
        <v>3</v>
      </c>
      <c r="E167" s="102"/>
      <c r="F167" s="102"/>
      <c r="G167" s="102">
        <f>ROUND(E167*D167,2)</f>
        <v>0</v>
      </c>
    </row>
    <row r="168" spans="1:7" ht="114.75" x14ac:dyDescent="0.3">
      <c r="A168" s="53" t="s">
        <v>283</v>
      </c>
      <c r="B168" s="48" t="s">
        <v>259</v>
      </c>
      <c r="C168" s="27" t="s">
        <v>12</v>
      </c>
      <c r="D168" s="42">
        <v>4</v>
      </c>
      <c r="E168" s="102"/>
      <c r="F168" s="102"/>
      <c r="G168" s="102">
        <f>ROUND(E168*D168,2)</f>
        <v>0</v>
      </c>
    </row>
    <row r="169" spans="1:7" x14ac:dyDescent="0.3">
      <c r="A169" s="86" t="s">
        <v>284</v>
      </c>
      <c r="B169" s="85" t="s">
        <v>251</v>
      </c>
      <c r="C169" s="27"/>
      <c r="D169" s="42"/>
      <c r="E169" s="102"/>
      <c r="F169" s="102"/>
      <c r="G169" s="102"/>
    </row>
    <row r="170" spans="1:7" ht="51" x14ac:dyDescent="0.3">
      <c r="A170" s="53" t="s">
        <v>377</v>
      </c>
      <c r="B170" s="48" t="s">
        <v>260</v>
      </c>
      <c r="C170" s="27" t="s">
        <v>11</v>
      </c>
      <c r="D170" s="42">
        <v>7</v>
      </c>
      <c r="E170" s="102"/>
      <c r="F170" s="102"/>
      <c r="G170" s="102">
        <f>ROUND(E170*D170,2)</f>
        <v>0</v>
      </c>
    </row>
    <row r="171" spans="1:7" ht="63.75" x14ac:dyDescent="0.3">
      <c r="A171" s="53" t="s">
        <v>378</v>
      </c>
      <c r="B171" s="48" t="s">
        <v>356</v>
      </c>
      <c r="C171" s="27" t="s">
        <v>11</v>
      </c>
      <c r="D171" s="42">
        <v>7</v>
      </c>
      <c r="E171" s="102"/>
      <c r="F171" s="102"/>
      <c r="G171" s="102">
        <f>ROUND(E171*D171,2)</f>
        <v>0</v>
      </c>
    </row>
    <row r="172" spans="1:7" x14ac:dyDescent="0.3">
      <c r="A172" s="86">
        <v>11.4</v>
      </c>
      <c r="B172" s="85" t="s">
        <v>262</v>
      </c>
      <c r="C172" s="27"/>
      <c r="D172" s="42"/>
      <c r="E172" s="102"/>
      <c r="F172" s="102"/>
      <c r="G172" s="102"/>
    </row>
    <row r="173" spans="1:7" ht="127.5" x14ac:dyDescent="0.3">
      <c r="A173" s="53" t="s">
        <v>288</v>
      </c>
      <c r="B173" s="48" t="s">
        <v>263</v>
      </c>
      <c r="C173" s="27" t="s">
        <v>11</v>
      </c>
      <c r="D173" s="42">
        <v>1</v>
      </c>
      <c r="E173" s="102"/>
      <c r="F173" s="102"/>
      <c r="G173" s="102">
        <f>ROUND(E173*D173,2)</f>
        <v>0</v>
      </c>
    </row>
    <row r="174" spans="1:7" ht="51" x14ac:dyDescent="0.3">
      <c r="A174" s="53" t="s">
        <v>289</v>
      </c>
      <c r="B174" s="48" t="s">
        <v>264</v>
      </c>
      <c r="C174" s="27" t="s">
        <v>11</v>
      </c>
      <c r="D174" s="42">
        <v>1</v>
      </c>
      <c r="E174" s="102"/>
      <c r="F174" s="102"/>
      <c r="G174" s="102">
        <f>ROUND(E174*D174,2)</f>
        <v>0</v>
      </c>
    </row>
    <row r="175" spans="1:7" ht="63.75" x14ac:dyDescent="0.3">
      <c r="A175" s="53" t="s">
        <v>290</v>
      </c>
      <c r="B175" s="48" t="s">
        <v>265</v>
      </c>
      <c r="C175" s="27" t="s">
        <v>10</v>
      </c>
      <c r="D175" s="42">
        <v>5</v>
      </c>
      <c r="E175" s="102"/>
      <c r="F175" s="102"/>
      <c r="G175" s="102">
        <f>ROUND(E175*D175,2)</f>
        <v>0</v>
      </c>
    </row>
    <row r="176" spans="1:7" x14ac:dyDescent="0.3">
      <c r="A176" s="29">
        <v>12</v>
      </c>
      <c r="B176" s="30" t="s">
        <v>122</v>
      </c>
      <c r="C176" s="31"/>
      <c r="D176" s="32"/>
      <c r="E176" s="107"/>
      <c r="F176" s="107"/>
      <c r="G176" s="102"/>
    </row>
    <row r="177" spans="1:8" ht="94.5" customHeight="1" x14ac:dyDescent="0.3">
      <c r="A177" s="35">
        <v>12.1</v>
      </c>
      <c r="B177" s="36" t="s">
        <v>123</v>
      </c>
      <c r="C177" s="26" t="s">
        <v>11</v>
      </c>
      <c r="D177" s="37">
        <v>1</v>
      </c>
      <c r="E177" s="101"/>
      <c r="F177" s="101"/>
      <c r="G177" s="102">
        <f>ROUND(E177*D177,2)</f>
        <v>0</v>
      </c>
    </row>
    <row r="178" spans="1:8" ht="101.25" customHeight="1" x14ac:dyDescent="0.3">
      <c r="A178" s="35">
        <v>12.2</v>
      </c>
      <c r="B178" s="36" t="s">
        <v>124</v>
      </c>
      <c r="C178" s="26" t="s">
        <v>11</v>
      </c>
      <c r="D178" s="37">
        <v>1</v>
      </c>
      <c r="E178" s="101"/>
      <c r="F178" s="101"/>
      <c r="G178" s="102">
        <f>ROUND(E178*D178,2)</f>
        <v>0</v>
      </c>
    </row>
    <row r="179" spans="1:8" x14ac:dyDescent="0.3">
      <c r="A179" s="28"/>
      <c r="B179" s="22"/>
      <c r="C179" s="23"/>
      <c r="D179" s="24"/>
      <c r="E179" s="25"/>
      <c r="F179" s="25"/>
      <c r="G179" s="25"/>
    </row>
    <row r="180" spans="1:8" x14ac:dyDescent="0.3">
      <c r="F180" t="s">
        <v>30</v>
      </c>
      <c r="G180" s="20">
        <f>SUM(G15:G178)</f>
        <v>0</v>
      </c>
    </row>
    <row r="181" spans="1:8" x14ac:dyDescent="0.3">
      <c r="F181" t="s">
        <v>31</v>
      </c>
      <c r="G181" s="20">
        <f>G180*0.16</f>
        <v>0</v>
      </c>
    </row>
    <row r="182" spans="1:8" x14ac:dyDescent="0.3">
      <c r="F182" t="s">
        <v>32</v>
      </c>
      <c r="G182" s="21">
        <f>SUM(G180:G181)</f>
        <v>0</v>
      </c>
    </row>
    <row r="184" spans="1:8" ht="16.5" customHeight="1" x14ac:dyDescent="0.3">
      <c r="A184" s="100" t="s">
        <v>358</v>
      </c>
      <c r="B184" s="100"/>
      <c r="C184" s="100"/>
      <c r="D184" s="100"/>
      <c r="E184" s="100"/>
      <c r="F184" s="100"/>
      <c r="G184" s="100"/>
      <c r="H184" s="90"/>
    </row>
    <row r="185" spans="1:8" ht="15.75" customHeight="1" x14ac:dyDescent="0.3">
      <c r="A185" s="92" t="s">
        <v>359</v>
      </c>
      <c r="B185" s="92"/>
      <c r="C185" s="92"/>
      <c r="D185" s="92"/>
      <c r="E185" s="92"/>
      <c r="F185" s="92"/>
      <c r="G185" s="92"/>
      <c r="H185" s="90"/>
    </row>
    <row r="186" spans="1:8" ht="15" customHeight="1" x14ac:dyDescent="0.3">
      <c r="A186" s="93" t="s">
        <v>360</v>
      </c>
      <c r="B186" s="93"/>
      <c r="C186" s="93"/>
      <c r="D186" s="93"/>
      <c r="E186" s="93"/>
      <c r="F186" s="93"/>
      <c r="G186" s="93"/>
      <c r="H186" s="91"/>
    </row>
  </sheetData>
  <protectedRanges>
    <protectedRange sqref="B16" name="Rango1_4_6_1_19_6_3_1_1_1_1"/>
    <protectedRange sqref="C109:C110 C105:C106" name="Rango1_4_6_1_19_6_3_2"/>
    <protectedRange sqref="B138:C138" name="Rango1_4_6_1_19_6_3_5"/>
    <protectedRange sqref="B72:C73" name="Rango1_4_6_1_19_6_3_1_1_1_1_2"/>
    <protectedRange sqref="B78:C79 C80" name="Rango1_4_6_1_19_6_3_3_1"/>
    <protectedRange sqref="B93:C93 B82:C82 B101:C103 B74:C75" name="Rango1_4_6_1_19_6_3_1_1_1_1_5"/>
    <protectedRange sqref="B108:C108" name="Rango1_4_6_1_19_6_3_2_2"/>
    <protectedRange sqref="B107:C107" name="Rango1_4_6_1_19_6_3_2_4"/>
    <protectedRange sqref="C111 C113 C115" name="Rango1_4_6_1_19_6_3_2_7"/>
    <protectedRange sqref="C112 C114 C116:C118" name="Rango1_4_6_1_19_6_3_2_8"/>
    <protectedRange sqref="B119:C119" name="Rango1_4_6_1_19_6_3_2_9"/>
    <protectedRange sqref="B177:C178" name="Rango1_4_6_1_19_6_3_2_1_1"/>
    <protectedRange sqref="B88:C91 B83:C84 B94:C99" name="Rango1_4_6_1_19_6_3_1_1_1_1_1"/>
    <protectedRange sqref="C85" name="Rango1_4_6_1_19_6_3_2_1_2"/>
    <protectedRange sqref="H110" name="Rango1_4_6_1_19_6_3_2_10"/>
    <protectedRange sqref="B111:B118" name="Rango1_4_6_1_19_6_3_2_1"/>
    <protectedRange sqref="B80" name="Rango1_4_6_1_19_6_3_1_1_1_1_5_1"/>
    <protectedRange sqref="B100" name="Rango1_4_6_1_19_6_3_1_1_1_1_5_2"/>
    <protectedRange sqref="B76:C76" name="Rango1_4_6_1_19_6_3_3_1_1"/>
  </protectedRanges>
  <mergeCells count="9">
    <mergeCell ref="A185:G185"/>
    <mergeCell ref="A186:G186"/>
    <mergeCell ref="A1:G1"/>
    <mergeCell ref="A2:G2"/>
    <mergeCell ref="A3:G3"/>
    <mergeCell ref="A5:G5"/>
    <mergeCell ref="A11:G11"/>
    <mergeCell ref="A184:G184"/>
    <mergeCell ref="A9:G9"/>
  </mergeCells>
  <printOptions horizontalCentered="1"/>
  <pageMargins left="0.31496062992125984" right="0.51181102362204722" top="0.15748031496062992" bottom="0.55118110236220474" header="0.31496062992125984" footer="0.31496062992125984"/>
  <pageSetup scale="78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7"/>
  <sheetViews>
    <sheetView zoomScale="55" zoomScaleNormal="55" workbookViewId="0">
      <selection sqref="A1:XFD1048576"/>
    </sheetView>
  </sheetViews>
  <sheetFormatPr baseColWidth="10" defaultColWidth="10.7109375" defaultRowHeight="16.5" outlineLevelCol="1" x14ac:dyDescent="0.3"/>
  <cols>
    <col min="1" max="1" width="8.28515625" style="1" customWidth="1"/>
    <col min="2" max="2" width="70.7109375" customWidth="1"/>
    <col min="3" max="3" width="9" style="1" customWidth="1"/>
    <col min="4" max="4" width="14" style="1" customWidth="1"/>
    <col min="5" max="5" width="15.140625" customWidth="1"/>
    <col min="6" max="6" width="19.140625" customWidth="1" outlineLevel="1"/>
    <col min="7" max="7" width="22" customWidth="1"/>
    <col min="8" max="8" width="26.5703125" customWidth="1"/>
    <col min="9" max="10" width="13.5703125" customWidth="1"/>
    <col min="11" max="11" width="14.85546875" bestFit="1" customWidth="1"/>
  </cols>
  <sheetData>
    <row r="1" spans="1:9" s="2" customFormat="1" ht="27.75" customHeight="1" x14ac:dyDescent="0.3">
      <c r="A1" s="94" t="s">
        <v>8</v>
      </c>
      <c r="B1" s="94"/>
      <c r="C1" s="94"/>
      <c r="D1" s="94"/>
      <c r="E1" s="94"/>
      <c r="F1" s="94"/>
    </row>
    <row r="2" spans="1:9" s="2" customFormat="1" ht="15" customHeight="1" x14ac:dyDescent="0.3">
      <c r="A2" s="95" t="s">
        <v>7</v>
      </c>
      <c r="B2" s="95"/>
      <c r="C2" s="95"/>
      <c r="D2" s="95"/>
      <c r="E2" s="95"/>
      <c r="F2" s="95"/>
    </row>
    <row r="3" spans="1:9" s="2" customFormat="1" ht="15" customHeight="1" x14ac:dyDescent="0.3">
      <c r="A3" s="96" t="s">
        <v>1</v>
      </c>
      <c r="B3" s="96"/>
      <c r="C3" s="96"/>
      <c r="D3" s="96"/>
      <c r="E3" s="96"/>
      <c r="F3" s="96"/>
    </row>
    <row r="4" spans="1:9" s="3" customFormat="1" ht="15" customHeight="1" x14ac:dyDescent="0.3">
      <c r="B4" s="4"/>
      <c r="C4" s="5"/>
      <c r="D4" s="6"/>
      <c r="F4" s="7"/>
    </row>
    <row r="5" spans="1:9" s="3" customFormat="1" ht="27" customHeight="1" x14ac:dyDescent="0.3">
      <c r="A5" s="94" t="s">
        <v>13</v>
      </c>
      <c r="B5" s="94"/>
      <c r="C5" s="94"/>
      <c r="D5" s="94"/>
      <c r="E5" s="94"/>
      <c r="F5" s="94"/>
    </row>
    <row r="6" spans="1:9" s="3" customFormat="1" ht="12" customHeight="1" x14ac:dyDescent="0.3">
      <c r="B6" s="4"/>
      <c r="C6" s="5"/>
      <c r="D6" s="6"/>
      <c r="F6" s="7"/>
    </row>
    <row r="7" spans="1:9" s="3" customFormat="1" ht="17.25" customHeight="1" x14ac:dyDescent="0.3">
      <c r="B7" s="4"/>
      <c r="C7" s="5"/>
      <c r="D7" s="6"/>
      <c r="E7" s="8"/>
      <c r="F7" s="19" t="s">
        <v>208</v>
      </c>
    </row>
    <row r="8" spans="1:9" s="3" customFormat="1" ht="10.5" customHeight="1" thickBot="1" x14ac:dyDescent="0.35">
      <c r="B8" s="4"/>
      <c r="C8" s="5"/>
      <c r="D8" s="6"/>
      <c r="E8" s="9"/>
      <c r="F8" s="10"/>
    </row>
    <row r="9" spans="1:9" s="3" customFormat="1" ht="21.75" customHeight="1" thickBot="1" x14ac:dyDescent="0.35">
      <c r="A9" s="97" t="s">
        <v>37</v>
      </c>
      <c r="B9" s="98"/>
      <c r="C9" s="98"/>
      <c r="D9" s="98"/>
      <c r="E9" s="98"/>
      <c r="F9" s="99"/>
    </row>
    <row r="10" spans="1:9" s="3" customFormat="1" ht="7.5" customHeight="1" x14ac:dyDescent="0.3">
      <c r="A10" s="11"/>
      <c r="B10" s="12"/>
      <c r="C10" s="13"/>
      <c r="D10" s="14"/>
      <c r="E10" s="15"/>
      <c r="F10" s="18"/>
    </row>
    <row r="11" spans="1:9" s="3" customFormat="1" ht="25.5" customHeight="1" x14ac:dyDescent="0.3">
      <c r="A11" s="67" t="s">
        <v>0</v>
      </c>
      <c r="B11" s="16" t="s">
        <v>2</v>
      </c>
      <c r="C11" s="16" t="s">
        <v>3</v>
      </c>
      <c r="D11" s="16" t="s">
        <v>4</v>
      </c>
      <c r="E11" s="17" t="s">
        <v>5</v>
      </c>
      <c r="F11" s="16" t="s">
        <v>6</v>
      </c>
    </row>
    <row r="12" spans="1:9" s="3" customFormat="1" ht="25.5" customHeight="1" x14ac:dyDescent="0.3">
      <c r="A12" s="39">
        <v>1</v>
      </c>
      <c r="B12" s="30" t="s">
        <v>14</v>
      </c>
      <c r="C12" s="40"/>
      <c r="D12" s="40"/>
      <c r="E12" s="41"/>
      <c r="F12" s="34"/>
    </row>
    <row r="13" spans="1:9" s="3" customFormat="1" ht="117" customHeight="1" x14ac:dyDescent="0.3">
      <c r="A13" s="35">
        <v>1.1000000000000001</v>
      </c>
      <c r="B13" s="36" t="s">
        <v>26</v>
      </c>
      <c r="C13" s="26" t="s">
        <v>11</v>
      </c>
      <c r="D13" s="37">
        <v>1</v>
      </c>
      <c r="E13" s="38">
        <v>8532</v>
      </c>
      <c r="F13" s="38">
        <f>D13*E13</f>
        <v>8532</v>
      </c>
    </row>
    <row r="14" spans="1:9" s="3" customFormat="1" ht="47.25" customHeight="1" x14ac:dyDescent="0.3">
      <c r="A14" s="35">
        <v>1.2</v>
      </c>
      <c r="B14" s="36" t="s">
        <v>130</v>
      </c>
      <c r="C14" s="27" t="s">
        <v>11</v>
      </c>
      <c r="D14" s="42">
        <v>7</v>
      </c>
      <c r="E14" s="43">
        <v>3287.36</v>
      </c>
      <c r="F14" s="43">
        <f t="shared" ref="F14:F21" si="0">ROUND(E14*D14,2)</f>
        <v>23011.52</v>
      </c>
      <c r="H14" s="3">
        <v>82.52</v>
      </c>
      <c r="I14" s="3">
        <v>21.14</v>
      </c>
    </row>
    <row r="15" spans="1:9" s="3" customFormat="1" ht="47.25" customHeight="1" x14ac:dyDescent="0.3">
      <c r="A15" s="35">
        <v>1.3</v>
      </c>
      <c r="B15" s="36" t="s">
        <v>225</v>
      </c>
      <c r="C15" s="27" t="s">
        <v>10</v>
      </c>
      <c r="D15" s="42">
        <v>23.15</v>
      </c>
      <c r="E15" s="43">
        <v>468.25</v>
      </c>
      <c r="F15" s="43">
        <f t="shared" si="0"/>
        <v>10839.99</v>
      </c>
      <c r="H15" s="3">
        <v>35.61</v>
      </c>
      <c r="I15" s="3">
        <v>35.61</v>
      </c>
    </row>
    <row r="16" spans="1:9" s="3" customFormat="1" ht="47.25" customHeight="1" x14ac:dyDescent="0.3">
      <c r="A16" s="35">
        <v>1.4</v>
      </c>
      <c r="B16" s="36" t="s">
        <v>76</v>
      </c>
      <c r="C16" s="27" t="s">
        <v>10</v>
      </c>
      <c r="D16" s="42">
        <v>87.28</v>
      </c>
      <c r="E16" s="43">
        <v>160</v>
      </c>
      <c r="F16" s="43">
        <f t="shared" si="0"/>
        <v>13964.8</v>
      </c>
      <c r="H16" s="3">
        <v>25.18</v>
      </c>
      <c r="I16" s="3">
        <v>14.28</v>
      </c>
    </row>
    <row r="17" spans="1:10" s="3" customFormat="1" ht="47.25" customHeight="1" x14ac:dyDescent="0.3">
      <c r="A17" s="35">
        <v>1.5</v>
      </c>
      <c r="B17" s="36" t="s">
        <v>209</v>
      </c>
      <c r="C17" s="27" t="s">
        <v>11</v>
      </c>
      <c r="D17" s="42">
        <v>6</v>
      </c>
      <c r="E17" s="43">
        <v>395</v>
      </c>
      <c r="F17" s="43">
        <f t="shared" si="0"/>
        <v>2370</v>
      </c>
      <c r="H17" s="3">
        <f>SUM(H14:H16)</f>
        <v>143.31</v>
      </c>
      <c r="I17" s="3">
        <v>16.25</v>
      </c>
    </row>
    <row r="18" spans="1:10" s="3" customFormat="1" ht="47.25" customHeight="1" x14ac:dyDescent="0.3">
      <c r="A18" s="35">
        <v>1.5</v>
      </c>
      <c r="B18" s="36" t="s">
        <v>210</v>
      </c>
      <c r="C18" s="27" t="s">
        <v>11</v>
      </c>
      <c r="D18" s="42">
        <v>4</v>
      </c>
      <c r="E18" s="43">
        <v>521.36</v>
      </c>
      <c r="F18" s="43">
        <f t="shared" si="0"/>
        <v>2085.44</v>
      </c>
      <c r="H18" s="3">
        <f>SUM(H15:H17)</f>
        <v>204.1</v>
      </c>
      <c r="I18" s="3">
        <v>16.25</v>
      </c>
    </row>
    <row r="19" spans="1:10" s="3" customFormat="1" ht="47.25" customHeight="1" x14ac:dyDescent="0.3">
      <c r="A19" s="35">
        <v>1.6</v>
      </c>
      <c r="B19" s="36" t="s">
        <v>73</v>
      </c>
      <c r="C19" s="27" t="s">
        <v>11</v>
      </c>
      <c r="D19" s="42">
        <v>1</v>
      </c>
      <c r="E19" s="43">
        <v>1348.34</v>
      </c>
      <c r="F19" s="43">
        <f t="shared" si="0"/>
        <v>1348.34</v>
      </c>
      <c r="I19" s="3">
        <f>SUM(I14:I17)</f>
        <v>87.28</v>
      </c>
    </row>
    <row r="20" spans="1:10" s="3" customFormat="1" ht="51.75" customHeight="1" x14ac:dyDescent="0.3">
      <c r="A20" s="35">
        <v>1.7</v>
      </c>
      <c r="B20" s="36" t="s">
        <v>125</v>
      </c>
      <c r="C20" s="27" t="s">
        <v>10</v>
      </c>
      <c r="D20" s="42">
        <v>47</v>
      </c>
      <c r="E20" s="43">
        <v>247</v>
      </c>
      <c r="F20" s="43">
        <f t="shared" si="0"/>
        <v>11609</v>
      </c>
    </row>
    <row r="21" spans="1:10" s="3" customFormat="1" ht="47.25" customHeight="1" x14ac:dyDescent="0.3">
      <c r="A21" s="35">
        <v>1.8</v>
      </c>
      <c r="B21" s="36" t="s">
        <v>77</v>
      </c>
      <c r="C21" s="27" t="s">
        <v>10</v>
      </c>
      <c r="D21" s="42">
        <v>23.15</v>
      </c>
      <c r="E21" s="43">
        <v>397.25</v>
      </c>
      <c r="F21" s="43">
        <f t="shared" si="0"/>
        <v>9196.34</v>
      </c>
    </row>
    <row r="22" spans="1:10" s="3" customFormat="1" ht="51" x14ac:dyDescent="0.3">
      <c r="A22" s="35">
        <v>1.9</v>
      </c>
      <c r="B22" s="36" t="s">
        <v>125</v>
      </c>
      <c r="C22" s="27" t="s">
        <v>10</v>
      </c>
      <c r="D22" s="42">
        <v>47</v>
      </c>
      <c r="E22" s="43">
        <v>247</v>
      </c>
      <c r="F22" s="43">
        <f>ROUND(E22*D22,2)</f>
        <v>11609</v>
      </c>
    </row>
    <row r="23" spans="1:10" s="3" customFormat="1" ht="17.25" customHeight="1" x14ac:dyDescent="0.3">
      <c r="A23" s="39">
        <v>2</v>
      </c>
      <c r="B23" s="30" t="s">
        <v>72</v>
      </c>
      <c r="C23" s="44"/>
      <c r="D23" s="45"/>
      <c r="E23" s="46"/>
      <c r="F23" s="34"/>
    </row>
    <row r="24" spans="1:10" s="3" customFormat="1" ht="20.25" customHeight="1" x14ac:dyDescent="0.3">
      <c r="A24" s="39">
        <v>2.1</v>
      </c>
      <c r="B24" s="47" t="s">
        <v>41</v>
      </c>
      <c r="C24" s="40"/>
      <c r="D24" s="40"/>
      <c r="E24" s="41"/>
      <c r="F24" s="34"/>
    </row>
    <row r="25" spans="1:10" s="3" customFormat="1" ht="63.75" x14ac:dyDescent="0.3">
      <c r="A25" s="35" t="s">
        <v>83</v>
      </c>
      <c r="B25" s="36" t="s">
        <v>42</v>
      </c>
      <c r="C25" s="27" t="s">
        <v>16</v>
      </c>
      <c r="D25" s="42">
        <v>5.64</v>
      </c>
      <c r="E25" s="43">
        <v>639</v>
      </c>
      <c r="F25" s="43">
        <f>ROUND(E25*D25,2)</f>
        <v>3603.96</v>
      </c>
      <c r="H25" s="58">
        <f>3.45*5.45</f>
        <v>18.802500000000002</v>
      </c>
      <c r="I25" s="58">
        <f>H25*0.3</f>
        <v>5.6407500000000006</v>
      </c>
    </row>
    <row r="26" spans="1:10" s="3" customFormat="1" ht="76.5" x14ac:dyDescent="0.3">
      <c r="A26" s="35" t="s">
        <v>84</v>
      </c>
      <c r="B26" s="36" t="s">
        <v>38</v>
      </c>
      <c r="C26" s="27" t="s">
        <v>9</v>
      </c>
      <c r="D26" s="42">
        <v>10.9</v>
      </c>
      <c r="E26" s="43">
        <v>92</v>
      </c>
      <c r="F26" s="43">
        <f t="shared" ref="F26:F47" si="1">ROUND(E26*D26,2)</f>
        <v>1002.8</v>
      </c>
      <c r="H26" s="3">
        <f>2.45*4.45</f>
        <v>10.902500000000002</v>
      </c>
    </row>
    <row r="27" spans="1:10" s="3" customFormat="1" ht="38.25" x14ac:dyDescent="0.3">
      <c r="A27" s="35" t="s">
        <v>85</v>
      </c>
      <c r="B27" s="36" t="s">
        <v>33</v>
      </c>
      <c r="C27" s="27" t="s">
        <v>9</v>
      </c>
      <c r="D27" s="42">
        <v>18.8</v>
      </c>
      <c r="E27" s="43">
        <v>31.36</v>
      </c>
      <c r="F27" s="43">
        <f t="shared" si="1"/>
        <v>589.57000000000005</v>
      </c>
    </row>
    <row r="28" spans="1:10" s="3" customFormat="1" ht="99.75" customHeight="1" x14ac:dyDescent="0.3">
      <c r="A28" s="35" t="s">
        <v>86</v>
      </c>
      <c r="B28" s="36" t="s">
        <v>43</v>
      </c>
      <c r="C28" s="27" t="s">
        <v>9</v>
      </c>
      <c r="D28" s="42">
        <v>10.9</v>
      </c>
      <c r="E28" s="43">
        <v>2859.2</v>
      </c>
      <c r="F28" s="43">
        <f t="shared" si="1"/>
        <v>31165.279999999999</v>
      </c>
    </row>
    <row r="29" spans="1:10" x14ac:dyDescent="0.3">
      <c r="A29" s="39">
        <v>2.2000000000000002</v>
      </c>
      <c r="B29" s="47" t="s">
        <v>44</v>
      </c>
      <c r="C29" s="40"/>
      <c r="D29" s="40"/>
      <c r="E29" s="41"/>
      <c r="F29" s="43"/>
    </row>
    <row r="30" spans="1:10" s="3" customFormat="1" ht="52.5" customHeight="1" x14ac:dyDescent="0.3">
      <c r="A30" s="35" t="s">
        <v>87</v>
      </c>
      <c r="B30" s="48" t="s">
        <v>39</v>
      </c>
      <c r="C30" s="26" t="s">
        <v>9</v>
      </c>
      <c r="D30" s="37">
        <v>36</v>
      </c>
      <c r="E30" s="38">
        <v>769.2</v>
      </c>
      <c r="F30" s="43">
        <f t="shared" si="1"/>
        <v>27691.200000000001</v>
      </c>
      <c r="H30" s="3">
        <f>8+6.45</f>
        <v>14.45</v>
      </c>
      <c r="I30" s="3">
        <f>H30*2.6</f>
        <v>37.57</v>
      </c>
      <c r="J30" s="3">
        <f>I30+(-2)+(-0.4*0.6*2)</f>
        <v>35.090000000000003</v>
      </c>
    </row>
    <row r="31" spans="1:10" s="3" customFormat="1" ht="76.5" x14ac:dyDescent="0.3">
      <c r="A31" s="35" t="s">
        <v>88</v>
      </c>
      <c r="B31" s="48" t="s">
        <v>126</v>
      </c>
      <c r="C31" s="26" t="s">
        <v>10</v>
      </c>
      <c r="D31" s="37">
        <v>13.2</v>
      </c>
      <c r="E31" s="38">
        <v>685</v>
      </c>
      <c r="F31" s="43">
        <f t="shared" si="1"/>
        <v>9042</v>
      </c>
      <c r="H31" s="3">
        <f>2.15+2.15+4.45+4.45</f>
        <v>13.2</v>
      </c>
    </row>
    <row r="32" spans="1:10" s="3" customFormat="1" ht="76.5" x14ac:dyDescent="0.3">
      <c r="A32" s="35" t="s">
        <v>89</v>
      </c>
      <c r="B32" s="48" t="s">
        <v>131</v>
      </c>
      <c r="C32" s="26" t="s">
        <v>10</v>
      </c>
      <c r="D32" s="37">
        <v>16.2</v>
      </c>
      <c r="E32" s="38">
        <v>654</v>
      </c>
      <c r="F32" s="43">
        <f t="shared" si="1"/>
        <v>10594.8</v>
      </c>
      <c r="H32" s="58">
        <f>6*2.7</f>
        <v>16.200000000000003</v>
      </c>
      <c r="I32" s="58"/>
    </row>
    <row r="33" spans="1:15" s="3" customFormat="1" ht="76.5" x14ac:dyDescent="0.3">
      <c r="A33" s="35" t="s">
        <v>90</v>
      </c>
      <c r="B33" s="48" t="s">
        <v>127</v>
      </c>
      <c r="C33" s="26" t="s">
        <v>10</v>
      </c>
      <c r="D33" s="37">
        <v>5.4</v>
      </c>
      <c r="E33" s="38">
        <v>685</v>
      </c>
      <c r="F33" s="43">
        <f t="shared" si="1"/>
        <v>3699</v>
      </c>
      <c r="H33" s="3">
        <f>2*2.7</f>
        <v>5.4</v>
      </c>
    </row>
    <row r="34" spans="1:15" s="3" customFormat="1" ht="108" customHeight="1" x14ac:dyDescent="0.3">
      <c r="A34" s="35" t="s">
        <v>91</v>
      </c>
      <c r="B34" s="48" t="s">
        <v>45</v>
      </c>
      <c r="C34" s="26" t="s">
        <v>9</v>
      </c>
      <c r="D34" s="37">
        <v>10.9</v>
      </c>
      <c r="E34" s="38">
        <v>2603.75</v>
      </c>
      <c r="F34" s="43">
        <f t="shared" si="1"/>
        <v>28380.880000000001</v>
      </c>
      <c r="H34" s="3">
        <f>2.45*4.45</f>
        <v>10.902500000000002</v>
      </c>
    </row>
    <row r="35" spans="1:15" s="3" customFormat="1" ht="63.75" x14ac:dyDescent="0.3">
      <c r="A35" s="35" t="s">
        <v>92</v>
      </c>
      <c r="B35" s="48" t="s">
        <v>46</v>
      </c>
      <c r="C35" s="26" t="s">
        <v>11</v>
      </c>
      <c r="D35" s="37">
        <v>1</v>
      </c>
      <c r="E35" s="38">
        <v>2279.2000000000003</v>
      </c>
      <c r="F35" s="43">
        <f t="shared" si="1"/>
        <v>2279.1999999999998</v>
      </c>
    </row>
    <row r="36" spans="1:15" s="3" customFormat="1" ht="54" customHeight="1" x14ac:dyDescent="0.3">
      <c r="A36" s="35" t="s">
        <v>93</v>
      </c>
      <c r="B36" s="48" t="s">
        <v>47</v>
      </c>
      <c r="C36" s="26" t="s">
        <v>9</v>
      </c>
      <c r="D36" s="37">
        <v>4.1399999999999997</v>
      </c>
      <c r="E36" s="38">
        <v>792.4</v>
      </c>
      <c r="F36" s="43">
        <f t="shared" si="1"/>
        <v>3280.54</v>
      </c>
      <c r="H36" s="3">
        <f>(2.45+4.45)*2</f>
        <v>13.8</v>
      </c>
      <c r="I36" s="3">
        <f>H36*0.3</f>
        <v>4.1399999999999997</v>
      </c>
    </row>
    <row r="37" spans="1:15" s="3" customFormat="1" ht="174.75" customHeight="1" x14ac:dyDescent="0.3">
      <c r="A37" s="35" t="s">
        <v>179</v>
      </c>
      <c r="B37" s="48" t="s">
        <v>27</v>
      </c>
      <c r="C37" s="26" t="s">
        <v>9</v>
      </c>
      <c r="D37" s="37">
        <v>8.6</v>
      </c>
      <c r="E37" s="38">
        <v>716.1</v>
      </c>
      <c r="F37" s="43">
        <f t="shared" si="1"/>
        <v>6158.46</v>
      </c>
      <c r="H37" s="3">
        <f>2*2.15*2</f>
        <v>8.6</v>
      </c>
    </row>
    <row r="38" spans="1:15" x14ac:dyDescent="0.3">
      <c r="A38" s="39">
        <v>2.2999999999999998</v>
      </c>
      <c r="B38" s="47" t="s">
        <v>48</v>
      </c>
      <c r="C38" s="40"/>
      <c r="D38" s="40"/>
      <c r="E38" s="41"/>
      <c r="F38" s="43"/>
    </row>
    <row r="39" spans="1:15" s="3" customFormat="1" ht="74.25" customHeight="1" x14ac:dyDescent="0.3">
      <c r="A39" s="35" t="s">
        <v>94</v>
      </c>
      <c r="B39" s="48" t="s">
        <v>40</v>
      </c>
      <c r="C39" s="26" t="s">
        <v>9</v>
      </c>
      <c r="D39" s="37">
        <v>88.59</v>
      </c>
      <c r="E39" s="38">
        <v>382</v>
      </c>
      <c r="F39" s="43">
        <f t="shared" si="1"/>
        <v>33841.379999999997</v>
      </c>
      <c r="H39" s="3">
        <f>(4.45+2.45)*2</f>
        <v>13.8</v>
      </c>
      <c r="I39" s="3">
        <f>H39*3.15</f>
        <v>43.47</v>
      </c>
      <c r="J39" s="3">
        <f>(2.15+2)*4</f>
        <v>16.600000000000001</v>
      </c>
      <c r="K39" s="3">
        <f>J39*3</f>
        <v>49.800000000000004</v>
      </c>
      <c r="L39" s="3">
        <f>K39+I39</f>
        <v>93.27000000000001</v>
      </c>
      <c r="M39" s="3">
        <f>-2.1*2</f>
        <v>-4.2</v>
      </c>
      <c r="N39" s="3">
        <f>-0.4*0.6*2</f>
        <v>-0.48</v>
      </c>
      <c r="O39" s="3">
        <f>SUM(L39:N39)</f>
        <v>88.59</v>
      </c>
    </row>
    <row r="40" spans="1:15" s="3" customFormat="1" ht="63.75" x14ac:dyDescent="0.3">
      <c r="A40" s="35" t="s">
        <v>95</v>
      </c>
      <c r="B40" s="48" t="s">
        <v>49</v>
      </c>
      <c r="C40" s="26" t="s">
        <v>9</v>
      </c>
      <c r="D40" s="37">
        <v>97.19</v>
      </c>
      <c r="E40" s="38">
        <v>98.01</v>
      </c>
      <c r="F40" s="43">
        <f t="shared" si="1"/>
        <v>9525.59</v>
      </c>
      <c r="H40" s="3">
        <v>88.59</v>
      </c>
      <c r="I40" s="3">
        <f>2*2.15*2</f>
        <v>8.6</v>
      </c>
      <c r="J40" s="3">
        <f>SUM(H40:I40)</f>
        <v>97.19</v>
      </c>
    </row>
    <row r="41" spans="1:15" s="3" customFormat="1" ht="51" x14ac:dyDescent="0.3">
      <c r="A41" s="35" t="s">
        <v>96</v>
      </c>
      <c r="B41" s="48" t="s">
        <v>50</v>
      </c>
      <c r="C41" s="26" t="s">
        <v>9</v>
      </c>
      <c r="D41" s="37">
        <v>8.6</v>
      </c>
      <c r="E41" s="38">
        <v>322.85000000000002</v>
      </c>
      <c r="F41" s="43">
        <f t="shared" si="1"/>
        <v>2776.51</v>
      </c>
    </row>
    <row r="42" spans="1:15" s="3" customFormat="1" ht="72" customHeight="1" x14ac:dyDescent="0.3">
      <c r="A42" s="35" t="s">
        <v>97</v>
      </c>
      <c r="B42" s="48" t="s">
        <v>51</v>
      </c>
      <c r="C42" s="26" t="s">
        <v>9</v>
      </c>
      <c r="D42" s="37">
        <v>8.92</v>
      </c>
      <c r="E42" s="38">
        <v>238.37</v>
      </c>
      <c r="F42" s="43">
        <f t="shared" si="1"/>
        <v>2126.2600000000002</v>
      </c>
      <c r="H42" s="3">
        <f>4.15*2.15</f>
        <v>8.9225000000000012</v>
      </c>
    </row>
    <row r="43" spans="1:15" x14ac:dyDescent="0.3">
      <c r="A43" s="39">
        <v>2.4</v>
      </c>
      <c r="B43" s="47" t="s">
        <v>52</v>
      </c>
      <c r="C43" s="40"/>
      <c r="D43" s="40"/>
      <c r="E43" s="41"/>
      <c r="F43" s="43"/>
    </row>
    <row r="44" spans="1:15" s="3" customFormat="1" ht="63.75" x14ac:dyDescent="0.3">
      <c r="A44" s="35" t="s">
        <v>98</v>
      </c>
      <c r="B44" s="48" t="s">
        <v>132</v>
      </c>
      <c r="C44" s="26" t="s">
        <v>11</v>
      </c>
      <c r="D44" s="37">
        <v>2</v>
      </c>
      <c r="E44" s="38">
        <v>1942.4</v>
      </c>
      <c r="F44" s="43">
        <f t="shared" si="1"/>
        <v>3884.8</v>
      </c>
    </row>
    <row r="45" spans="1:15" s="3" customFormat="1" ht="63.75" x14ac:dyDescent="0.3">
      <c r="A45" s="35" t="s">
        <v>99</v>
      </c>
      <c r="B45" s="48" t="s">
        <v>133</v>
      </c>
      <c r="C45" s="26" t="s">
        <v>11</v>
      </c>
      <c r="D45" s="37">
        <v>2</v>
      </c>
      <c r="E45" s="38">
        <v>3675.09</v>
      </c>
      <c r="F45" s="43">
        <f t="shared" si="1"/>
        <v>7350.18</v>
      </c>
    </row>
    <row r="46" spans="1:15" s="3" customFormat="1" ht="63.75" x14ac:dyDescent="0.3">
      <c r="A46" s="35" t="s">
        <v>100</v>
      </c>
      <c r="B46" s="48" t="s">
        <v>53</v>
      </c>
      <c r="C46" s="26" t="s">
        <v>11</v>
      </c>
      <c r="D46" s="37">
        <v>2</v>
      </c>
      <c r="E46" s="38">
        <v>2698.2</v>
      </c>
      <c r="F46" s="43">
        <f t="shared" si="1"/>
        <v>5396.4</v>
      </c>
    </row>
    <row r="47" spans="1:15" s="3" customFormat="1" ht="63.75" x14ac:dyDescent="0.3">
      <c r="A47" s="35" t="s">
        <v>101</v>
      </c>
      <c r="B47" s="48" t="s">
        <v>54</v>
      </c>
      <c r="C47" s="26" t="s">
        <v>11</v>
      </c>
      <c r="D47" s="37">
        <v>2</v>
      </c>
      <c r="E47" s="38">
        <v>2862.5</v>
      </c>
      <c r="F47" s="43">
        <f t="shared" si="1"/>
        <v>5725</v>
      </c>
    </row>
    <row r="48" spans="1:15" s="3" customFormat="1" ht="76.5" x14ac:dyDescent="0.3">
      <c r="A48" s="35" t="s">
        <v>102</v>
      </c>
      <c r="B48" s="48" t="s">
        <v>55</v>
      </c>
      <c r="C48" s="26" t="s">
        <v>12</v>
      </c>
      <c r="D48" s="37">
        <v>2</v>
      </c>
      <c r="E48" s="38">
        <v>2705.12</v>
      </c>
      <c r="F48" s="43">
        <f>ROUND(E48*D48,2)</f>
        <v>5410.24</v>
      </c>
    </row>
    <row r="49" spans="1:10" x14ac:dyDescent="0.3">
      <c r="A49" s="39">
        <v>2.5</v>
      </c>
      <c r="B49" s="47" t="s">
        <v>56</v>
      </c>
      <c r="C49" s="40"/>
      <c r="D49" s="40"/>
      <c r="E49" s="41"/>
      <c r="F49" s="43"/>
    </row>
    <row r="50" spans="1:10" s="3" customFormat="1" ht="63.75" x14ac:dyDescent="0.3">
      <c r="A50" s="35" t="s">
        <v>103</v>
      </c>
      <c r="B50" s="48" t="s">
        <v>57</v>
      </c>
      <c r="C50" s="26" t="s">
        <v>58</v>
      </c>
      <c r="D50" s="37">
        <v>2</v>
      </c>
      <c r="E50" s="38">
        <v>1139</v>
      </c>
      <c r="F50" s="43">
        <f t="shared" ref="F50:F60" si="2">ROUND(E50*D50,2)</f>
        <v>2278</v>
      </c>
    </row>
    <row r="51" spans="1:10" s="3" customFormat="1" ht="76.5" x14ac:dyDescent="0.3">
      <c r="A51" s="35" t="s">
        <v>104</v>
      </c>
      <c r="B51" s="48" t="s">
        <v>59</v>
      </c>
      <c r="C51" s="26" t="s">
        <v>58</v>
      </c>
      <c r="D51" s="37">
        <v>1</v>
      </c>
      <c r="E51" s="38">
        <v>1083</v>
      </c>
      <c r="F51" s="43">
        <f t="shared" si="2"/>
        <v>1083</v>
      </c>
    </row>
    <row r="52" spans="1:10" s="3" customFormat="1" ht="63.75" x14ac:dyDescent="0.3">
      <c r="A52" s="35" t="s">
        <v>105</v>
      </c>
      <c r="B52" s="48" t="s">
        <v>60</v>
      </c>
      <c r="C52" s="26" t="s">
        <v>58</v>
      </c>
      <c r="D52" s="37">
        <v>2</v>
      </c>
      <c r="E52" s="38">
        <v>1083</v>
      </c>
      <c r="F52" s="43">
        <f t="shared" si="2"/>
        <v>2166</v>
      </c>
    </row>
    <row r="53" spans="1:10" s="3" customFormat="1" ht="80.25" customHeight="1" x14ac:dyDescent="0.3">
      <c r="A53" s="35" t="s">
        <v>106</v>
      </c>
      <c r="B53" s="48" t="s">
        <v>61</v>
      </c>
      <c r="C53" s="26" t="s">
        <v>58</v>
      </c>
      <c r="D53" s="37">
        <v>3</v>
      </c>
      <c r="E53" s="38">
        <v>1052</v>
      </c>
      <c r="F53" s="43">
        <f t="shared" si="2"/>
        <v>3156</v>
      </c>
    </row>
    <row r="54" spans="1:10" s="3" customFormat="1" ht="63.75" x14ac:dyDescent="0.3">
      <c r="A54" s="35" t="s">
        <v>107</v>
      </c>
      <c r="B54" s="48" t="s">
        <v>62</v>
      </c>
      <c r="C54" s="26" t="s">
        <v>10</v>
      </c>
      <c r="D54" s="37">
        <v>18</v>
      </c>
      <c r="E54" s="38">
        <v>326</v>
      </c>
      <c r="F54" s="43">
        <f t="shared" si="2"/>
        <v>5868</v>
      </c>
    </row>
    <row r="55" spans="1:10" s="3" customFormat="1" ht="63.75" x14ac:dyDescent="0.3">
      <c r="A55" s="35" t="s">
        <v>108</v>
      </c>
      <c r="B55" s="48" t="s">
        <v>134</v>
      </c>
      <c r="C55" s="26" t="s">
        <v>11</v>
      </c>
      <c r="D55" s="37">
        <v>2</v>
      </c>
      <c r="E55" s="38">
        <v>3475.12</v>
      </c>
      <c r="F55" s="43">
        <f t="shared" si="2"/>
        <v>6950.24</v>
      </c>
      <c r="H55" s="3">
        <v>2397</v>
      </c>
      <c r="I55" s="58">
        <v>1.35</v>
      </c>
      <c r="J55" s="58">
        <f>H55*I55</f>
        <v>3235.9500000000003</v>
      </c>
    </row>
    <row r="56" spans="1:10" s="3" customFormat="1" ht="127.5" x14ac:dyDescent="0.3">
      <c r="A56" s="35" t="s">
        <v>109</v>
      </c>
      <c r="B56" s="48" t="s">
        <v>153</v>
      </c>
      <c r="C56" s="26" t="s">
        <v>11</v>
      </c>
      <c r="D56" s="37">
        <v>1</v>
      </c>
      <c r="E56" s="38">
        <v>5420.1</v>
      </c>
      <c r="F56" s="43">
        <f t="shared" si="2"/>
        <v>5420.1</v>
      </c>
      <c r="H56" s="3">
        <v>3639</v>
      </c>
      <c r="I56" s="3">
        <v>1.35</v>
      </c>
      <c r="J56" s="3">
        <f>H56*I56</f>
        <v>4912.6500000000005</v>
      </c>
    </row>
    <row r="57" spans="1:10" s="3" customFormat="1" ht="63.75" x14ac:dyDescent="0.3">
      <c r="A57" s="35" t="s">
        <v>110</v>
      </c>
      <c r="B57" s="48" t="s">
        <v>63</v>
      </c>
      <c r="C57" s="26" t="s">
        <v>11</v>
      </c>
      <c r="D57" s="37">
        <v>1</v>
      </c>
      <c r="E57" s="38">
        <v>5461.72</v>
      </c>
      <c r="F57" s="43">
        <f t="shared" si="2"/>
        <v>5461.72</v>
      </c>
      <c r="J57" s="3">
        <f>H55*1.69</f>
        <v>4050.93</v>
      </c>
    </row>
    <row r="58" spans="1:10" s="3" customFormat="1" ht="48.75" customHeight="1" x14ac:dyDescent="0.3">
      <c r="A58" s="35" t="s">
        <v>111</v>
      </c>
      <c r="B58" s="48" t="s">
        <v>64</v>
      </c>
      <c r="C58" s="26" t="s">
        <v>10</v>
      </c>
      <c r="D58" s="37">
        <v>40</v>
      </c>
      <c r="E58" s="38">
        <v>431.64</v>
      </c>
      <c r="F58" s="43">
        <f t="shared" si="2"/>
        <v>17265.599999999999</v>
      </c>
    </row>
    <row r="59" spans="1:10" s="3" customFormat="1" ht="133.5" customHeight="1" x14ac:dyDescent="0.3">
      <c r="A59" s="35" t="s">
        <v>112</v>
      </c>
      <c r="B59" s="48" t="s">
        <v>65</v>
      </c>
      <c r="C59" s="26" t="s">
        <v>11</v>
      </c>
      <c r="D59" s="37">
        <v>4</v>
      </c>
      <c r="E59" s="38">
        <v>4238.96</v>
      </c>
      <c r="F59" s="43">
        <f t="shared" si="2"/>
        <v>16955.84</v>
      </c>
    </row>
    <row r="60" spans="1:10" s="3" customFormat="1" ht="83.25" customHeight="1" x14ac:dyDescent="0.3">
      <c r="A60" s="35" t="s">
        <v>180</v>
      </c>
      <c r="B60" s="48" t="s">
        <v>36</v>
      </c>
      <c r="C60" s="27" t="s">
        <v>10</v>
      </c>
      <c r="D60" s="42">
        <v>6</v>
      </c>
      <c r="E60" s="43">
        <v>558.36</v>
      </c>
      <c r="F60" s="38">
        <f t="shared" si="2"/>
        <v>3350.16</v>
      </c>
    </row>
    <row r="61" spans="1:10" x14ac:dyDescent="0.3">
      <c r="A61" s="39">
        <v>2.6</v>
      </c>
      <c r="B61" s="47" t="s">
        <v>227</v>
      </c>
      <c r="C61" s="40"/>
      <c r="D61" s="40"/>
      <c r="E61" s="41"/>
      <c r="F61" s="43"/>
    </row>
    <row r="62" spans="1:10" s="3" customFormat="1" ht="89.25" x14ac:dyDescent="0.3">
      <c r="A62" s="35" t="s">
        <v>113</v>
      </c>
      <c r="B62" s="48" t="s">
        <v>66</v>
      </c>
      <c r="C62" s="26" t="s">
        <v>58</v>
      </c>
      <c r="D62" s="37">
        <v>3</v>
      </c>
      <c r="E62" s="38">
        <v>1157.6500000000001</v>
      </c>
      <c r="F62" s="43">
        <f>ROUND(E62*D62,2)</f>
        <v>3472.95</v>
      </c>
    </row>
    <row r="63" spans="1:10" ht="114.75" x14ac:dyDescent="0.3">
      <c r="A63" s="35" t="s">
        <v>114</v>
      </c>
      <c r="B63" s="48" t="s">
        <v>67</v>
      </c>
      <c r="C63" s="26" t="s">
        <v>11</v>
      </c>
      <c r="D63" s="37">
        <v>1</v>
      </c>
      <c r="E63" s="38">
        <v>1183.5</v>
      </c>
      <c r="F63" s="43">
        <f>ROUND(E63*D63,2)</f>
        <v>1183.5</v>
      </c>
    </row>
    <row r="64" spans="1:10" ht="63.75" x14ac:dyDescent="0.3">
      <c r="A64" s="35" t="s">
        <v>116</v>
      </c>
      <c r="B64" s="48" t="s">
        <v>68</v>
      </c>
      <c r="C64" s="26" t="s">
        <v>11</v>
      </c>
      <c r="D64" s="37">
        <v>1</v>
      </c>
      <c r="E64" s="38">
        <v>2497.6600000000003</v>
      </c>
      <c r="F64" s="43">
        <f>ROUND(E64*D64,2)</f>
        <v>2497.66</v>
      </c>
    </row>
    <row r="65" spans="1:18" ht="63.75" x14ac:dyDescent="0.3">
      <c r="A65" s="35" t="s">
        <v>117</v>
      </c>
      <c r="B65" s="48" t="s">
        <v>69</v>
      </c>
      <c r="C65" s="26" t="s">
        <v>10</v>
      </c>
      <c r="D65" s="37">
        <v>15</v>
      </c>
      <c r="E65" s="38">
        <v>351.34</v>
      </c>
      <c r="F65" s="43">
        <f>ROUND(E65*D65,2)</f>
        <v>5270.1</v>
      </c>
    </row>
    <row r="66" spans="1:18" ht="38.25" x14ac:dyDescent="0.3">
      <c r="A66" s="35" t="s">
        <v>118</v>
      </c>
      <c r="B66" s="48" t="s">
        <v>70</v>
      </c>
      <c r="C66" s="26" t="s">
        <v>11</v>
      </c>
      <c r="D66" s="37">
        <v>1</v>
      </c>
      <c r="E66" s="38">
        <v>702.58</v>
      </c>
      <c r="F66" s="43">
        <f>ROUND(E66*D66,2)</f>
        <v>702.58</v>
      </c>
    </row>
    <row r="67" spans="1:18" x14ac:dyDescent="0.3">
      <c r="A67" s="39">
        <v>2.7</v>
      </c>
      <c r="B67" s="47" t="s">
        <v>74</v>
      </c>
      <c r="C67" s="40"/>
      <c r="D67" s="40"/>
      <c r="E67" s="41"/>
      <c r="F67" s="43"/>
    </row>
    <row r="68" spans="1:18" ht="184.5" customHeight="1" x14ac:dyDescent="0.3">
      <c r="A68" s="35" t="s">
        <v>119</v>
      </c>
      <c r="B68" s="48" t="s">
        <v>71</v>
      </c>
      <c r="C68" s="26" t="s">
        <v>9</v>
      </c>
      <c r="D68" s="37">
        <v>7</v>
      </c>
      <c r="E68" s="38">
        <v>632.5</v>
      </c>
      <c r="F68" s="38">
        <f>ROUND(E68*D68,2)</f>
        <v>4427.5</v>
      </c>
      <c r="H68" s="20">
        <v>1.2</v>
      </c>
      <c r="I68">
        <v>5.64</v>
      </c>
      <c r="J68" s="20">
        <f>I68*H68</f>
        <v>6.7679999999999998</v>
      </c>
    </row>
    <row r="69" spans="1:18" x14ac:dyDescent="0.3">
      <c r="A69" s="39">
        <v>3</v>
      </c>
      <c r="B69" s="30" t="s">
        <v>317</v>
      </c>
      <c r="C69" s="40"/>
      <c r="D69" s="40"/>
      <c r="E69" s="41"/>
      <c r="F69" s="34"/>
    </row>
    <row r="70" spans="1:18" ht="63.75" x14ac:dyDescent="0.3">
      <c r="A70" s="35">
        <v>3.1</v>
      </c>
      <c r="B70" s="36" t="s">
        <v>129</v>
      </c>
      <c r="C70" s="26" t="s">
        <v>9</v>
      </c>
      <c r="D70" s="37">
        <v>5192.8900000000003</v>
      </c>
      <c r="E70" s="38">
        <v>11.75</v>
      </c>
      <c r="F70" s="38">
        <f>D70*E70</f>
        <v>61016.457500000004</v>
      </c>
      <c r="H70">
        <v>6608.5</v>
      </c>
      <c r="I70">
        <v>618.24</v>
      </c>
      <c r="J70">
        <v>618.24</v>
      </c>
      <c r="K70">
        <v>179.13</v>
      </c>
      <c r="L70">
        <f>H70-I70-J70-K70</f>
        <v>5192.8900000000003</v>
      </c>
    </row>
    <row r="71" spans="1:18" ht="75.75" customHeight="1" x14ac:dyDescent="0.3">
      <c r="A71" s="35">
        <v>3.2</v>
      </c>
      <c r="B71" s="36" t="s">
        <v>150</v>
      </c>
      <c r="C71" s="26" t="s">
        <v>16</v>
      </c>
      <c r="D71" s="37">
        <v>260</v>
      </c>
      <c r="E71" s="38">
        <v>586</v>
      </c>
      <c r="F71" s="38">
        <f>ROUND(E71*D71,2)</f>
        <v>152360</v>
      </c>
      <c r="H71">
        <v>34.06</v>
      </c>
      <c r="I71">
        <v>3.74</v>
      </c>
      <c r="J71">
        <v>50.03</v>
      </c>
      <c r="K71">
        <v>31.94</v>
      </c>
      <c r="L71">
        <f>SUM(H71:K71)</f>
        <v>119.77000000000001</v>
      </c>
    </row>
    <row r="72" spans="1:18" ht="96.75" customHeight="1" x14ac:dyDescent="0.3">
      <c r="A72" s="35">
        <v>3.3</v>
      </c>
      <c r="B72" s="36" t="s">
        <v>135</v>
      </c>
      <c r="C72" s="26" t="s">
        <v>10</v>
      </c>
      <c r="D72" s="37">
        <v>119.77</v>
      </c>
      <c r="E72" s="38">
        <v>543</v>
      </c>
      <c r="F72" s="38">
        <f>ROUND(E72*D72,2)</f>
        <v>65035.11</v>
      </c>
      <c r="H72">
        <v>34.06</v>
      </c>
      <c r="I72">
        <v>3.74</v>
      </c>
      <c r="J72">
        <v>50.03</v>
      </c>
      <c r="K72">
        <v>31.94</v>
      </c>
      <c r="L72">
        <f>SUM(H72:K72)</f>
        <v>119.77000000000001</v>
      </c>
    </row>
    <row r="73" spans="1:18" ht="177" customHeight="1" x14ac:dyDescent="0.3">
      <c r="A73" s="35">
        <v>3.4</v>
      </c>
      <c r="B73" s="36" t="s">
        <v>211</v>
      </c>
      <c r="C73" s="26" t="s">
        <v>9</v>
      </c>
      <c r="D73" s="37">
        <v>206</v>
      </c>
      <c r="E73" s="38">
        <v>1161</v>
      </c>
      <c r="F73" s="38">
        <f>D73*E73</f>
        <v>239166</v>
      </c>
      <c r="H73">
        <v>187.03</v>
      </c>
      <c r="I73">
        <v>18.45</v>
      </c>
      <c r="J73">
        <f>SUM(H73:I73)</f>
        <v>205.48</v>
      </c>
    </row>
    <row r="74" spans="1:18" ht="168" customHeight="1" x14ac:dyDescent="0.3">
      <c r="A74" s="35">
        <v>3.5</v>
      </c>
      <c r="B74" s="36" t="s">
        <v>212</v>
      </c>
      <c r="C74" s="26" t="s">
        <v>9</v>
      </c>
      <c r="D74" s="37">
        <v>561</v>
      </c>
      <c r="E74" s="38">
        <v>1361</v>
      </c>
      <c r="F74" s="38">
        <f>D74*E74</f>
        <v>763521</v>
      </c>
      <c r="H74">
        <v>430</v>
      </c>
      <c r="I74">
        <v>25</v>
      </c>
      <c r="J74">
        <v>26</v>
      </c>
      <c r="K74">
        <v>18</v>
      </c>
      <c r="L74">
        <v>18</v>
      </c>
      <c r="M74">
        <v>28</v>
      </c>
      <c r="N74">
        <v>15</v>
      </c>
      <c r="O74">
        <f>SUM(H74:N74)</f>
        <v>560</v>
      </c>
    </row>
    <row r="75" spans="1:18" ht="137.25" customHeight="1" x14ac:dyDescent="0.3">
      <c r="A75" s="35">
        <v>3.6</v>
      </c>
      <c r="B75" s="36" t="s">
        <v>136</v>
      </c>
      <c r="C75" s="26" t="s">
        <v>9</v>
      </c>
      <c r="D75" s="37">
        <v>192</v>
      </c>
      <c r="E75" s="38">
        <v>952</v>
      </c>
      <c r="F75" s="38">
        <f>D75*E75</f>
        <v>182784</v>
      </c>
    </row>
    <row r="76" spans="1:18" ht="87" customHeight="1" x14ac:dyDescent="0.3">
      <c r="A76" s="35">
        <v>3.7</v>
      </c>
      <c r="B76" s="36" t="s">
        <v>75</v>
      </c>
      <c r="C76" s="26" t="s">
        <v>9</v>
      </c>
      <c r="D76" s="37">
        <v>1055</v>
      </c>
      <c r="E76" s="38">
        <v>213</v>
      </c>
      <c r="F76" s="38">
        <f>ROUND(E76*D76,2)</f>
        <v>224715</v>
      </c>
      <c r="H76">
        <v>1051.47</v>
      </c>
    </row>
    <row r="77" spans="1:18" ht="82.5" customHeight="1" x14ac:dyDescent="0.3">
      <c r="A77" s="35">
        <v>3.8</v>
      </c>
      <c r="B77" s="36" t="s">
        <v>151</v>
      </c>
      <c r="C77" s="26" t="s">
        <v>9</v>
      </c>
      <c r="D77" s="37">
        <v>844.87</v>
      </c>
      <c r="E77" s="38">
        <v>238</v>
      </c>
      <c r="F77" s="38">
        <f>ROUND(E77*D77,2)</f>
        <v>201079.06</v>
      </c>
    </row>
    <row r="78" spans="1:18" x14ac:dyDescent="0.3">
      <c r="A78" s="35"/>
      <c r="B78" s="50" t="s">
        <v>316</v>
      </c>
      <c r="C78" s="26"/>
      <c r="D78" s="37"/>
      <c r="E78" s="38"/>
      <c r="F78" s="38"/>
    </row>
    <row r="79" spans="1:18" ht="163.5" customHeight="1" x14ac:dyDescent="0.3">
      <c r="A79" s="35"/>
      <c r="B79" s="48" t="s">
        <v>239</v>
      </c>
      <c r="C79" s="26" t="s">
        <v>10</v>
      </c>
      <c r="D79" s="37">
        <v>195</v>
      </c>
      <c r="E79" s="38">
        <v>1958.65</v>
      </c>
      <c r="F79" s="38">
        <f>ROUND(E79*D79,2)</f>
        <v>381936.75</v>
      </c>
      <c r="G79">
        <v>8</v>
      </c>
      <c r="H79">
        <v>8</v>
      </c>
      <c r="I79">
        <v>7</v>
      </c>
      <c r="J79">
        <v>15.48</v>
      </c>
      <c r="K79">
        <v>30</v>
      </c>
      <c r="L79">
        <f>8+15.8+6.3</f>
        <v>30.1</v>
      </c>
      <c r="M79">
        <f>2.78+1.9+9</f>
        <v>13.68</v>
      </c>
      <c r="N79">
        <f>10.13+7.86+10.45</f>
        <v>28.44</v>
      </c>
      <c r="O79">
        <v>25</v>
      </c>
      <c r="P79">
        <v>10</v>
      </c>
      <c r="Q79">
        <v>15</v>
      </c>
      <c r="R79">
        <f>SUM(G79:Q79)</f>
        <v>190.70000000000002</v>
      </c>
    </row>
    <row r="80" spans="1:18" ht="122.25" customHeight="1" x14ac:dyDescent="0.3">
      <c r="A80" s="35">
        <v>3.9</v>
      </c>
      <c r="B80" s="36" t="s">
        <v>213</v>
      </c>
      <c r="C80" s="26" t="s">
        <v>11</v>
      </c>
      <c r="D80" s="37">
        <v>38</v>
      </c>
      <c r="E80" s="38">
        <v>9162</v>
      </c>
      <c r="F80" s="43">
        <f>ROUND(E80*D80,2)</f>
        <v>348156</v>
      </c>
      <c r="H80" s="20"/>
    </row>
    <row r="81" spans="1:20" ht="123" customHeight="1" x14ac:dyDescent="0.3">
      <c r="A81" s="65">
        <v>3.1</v>
      </c>
      <c r="B81" s="36" t="s">
        <v>215</v>
      </c>
      <c r="C81" s="26" t="s">
        <v>11</v>
      </c>
      <c r="D81" s="37">
        <v>8</v>
      </c>
      <c r="E81" s="38">
        <v>20124.580000000002</v>
      </c>
      <c r="F81" s="43">
        <f t="shared" ref="F81:F82" si="3">ROUND(E81*D81,2)</f>
        <v>160996.64000000001</v>
      </c>
      <c r="H81" s="68" t="s">
        <v>214</v>
      </c>
    </row>
    <row r="82" spans="1:20" ht="171.75" customHeight="1" x14ac:dyDescent="0.3">
      <c r="A82" s="65">
        <v>3.11</v>
      </c>
      <c r="B82" s="36" t="s">
        <v>216</v>
      </c>
      <c r="C82" s="26" t="s">
        <v>11</v>
      </c>
      <c r="D82" s="37">
        <v>3</v>
      </c>
      <c r="E82" s="38">
        <v>21751</v>
      </c>
      <c r="F82" s="43">
        <f t="shared" si="3"/>
        <v>65253</v>
      </c>
      <c r="H82" s="20"/>
    </row>
    <row r="83" spans="1:20" x14ac:dyDescent="0.3">
      <c r="A83" s="78">
        <v>3.1</v>
      </c>
      <c r="B83" s="79" t="s">
        <v>152</v>
      </c>
      <c r="C83" s="80"/>
      <c r="D83" s="81"/>
      <c r="E83" s="64"/>
      <c r="F83" s="64"/>
    </row>
    <row r="84" spans="1:20" ht="63.75" x14ac:dyDescent="0.3">
      <c r="A84" s="82" t="s">
        <v>184</v>
      </c>
      <c r="B84" s="63" t="s">
        <v>15</v>
      </c>
      <c r="C84" s="80" t="s">
        <v>9</v>
      </c>
      <c r="D84" s="81">
        <v>135</v>
      </c>
      <c r="E84" s="64">
        <v>26.56</v>
      </c>
      <c r="F84" s="83"/>
      <c r="H84">
        <f>I84*0.7</f>
        <v>134.11999999999998</v>
      </c>
      <c r="I84">
        <f>8+8+7+15.5+30.1+30+14+29+25+10+15</f>
        <v>191.6</v>
      </c>
    </row>
    <row r="85" spans="1:20" ht="51.75" customHeight="1" x14ac:dyDescent="0.3">
      <c r="A85" s="82" t="s">
        <v>185</v>
      </c>
      <c r="B85" s="63" t="s">
        <v>145</v>
      </c>
      <c r="C85" s="80" t="s">
        <v>9</v>
      </c>
      <c r="D85" s="81">
        <v>94.5</v>
      </c>
      <c r="E85" s="64">
        <v>341.6</v>
      </c>
      <c r="F85" s="83"/>
      <c r="H85" s="37">
        <f>135*0.7</f>
        <v>94.5</v>
      </c>
    </row>
    <row r="86" spans="1:20" ht="72.75" customHeight="1" x14ac:dyDescent="0.3">
      <c r="A86" s="82" t="s">
        <v>186</v>
      </c>
      <c r="B86" s="63" t="s">
        <v>146</v>
      </c>
      <c r="C86" s="80" t="s">
        <v>9</v>
      </c>
      <c r="D86" s="81">
        <v>152</v>
      </c>
      <c r="E86" s="64">
        <v>521.79999999999995</v>
      </c>
      <c r="F86" s="83"/>
      <c r="H86">
        <f>95*(4*0.4)</f>
        <v>152</v>
      </c>
    </row>
    <row r="87" spans="1:20" ht="75.75" customHeight="1" x14ac:dyDescent="0.3">
      <c r="A87" s="82" t="s">
        <v>187</v>
      </c>
      <c r="B87" s="63" t="s">
        <v>150</v>
      </c>
      <c r="C87" s="80" t="s">
        <v>16</v>
      </c>
      <c r="D87" s="81">
        <v>18</v>
      </c>
      <c r="E87" s="64">
        <v>619</v>
      </c>
      <c r="F87" s="64"/>
      <c r="H87">
        <f>95*0.3*0.42</f>
        <v>11.969999999999999</v>
      </c>
    </row>
    <row r="88" spans="1:20" ht="60" customHeight="1" x14ac:dyDescent="0.3">
      <c r="A88" s="82" t="s">
        <v>188</v>
      </c>
      <c r="B88" s="63" t="s">
        <v>29</v>
      </c>
      <c r="C88" s="80" t="s">
        <v>17</v>
      </c>
      <c r="D88" s="81">
        <v>320</v>
      </c>
      <c r="E88" s="64">
        <v>68.12</v>
      </c>
      <c r="F88" s="83"/>
      <c r="H88">
        <f>I88*J88</f>
        <v>316.10880000000014</v>
      </c>
      <c r="I88">
        <f>9.8*(0.5+0.6+0.5+0.6+0.5+0.6+0.5+0.5+0.5)</f>
        <v>47.040000000000013</v>
      </c>
      <c r="J88">
        <f>12*0.56</f>
        <v>6.7200000000000006</v>
      </c>
      <c r="S88" s="60"/>
      <c r="T88" s="60"/>
    </row>
    <row r="89" spans="1:20" ht="111.75" customHeight="1" x14ac:dyDescent="0.3">
      <c r="A89" s="82" t="s">
        <v>189</v>
      </c>
      <c r="B89" s="63" t="s">
        <v>148</v>
      </c>
      <c r="C89" s="80" t="s">
        <v>16</v>
      </c>
      <c r="D89" s="81">
        <v>3.5</v>
      </c>
      <c r="E89" s="64">
        <v>6285.2</v>
      </c>
      <c r="F89" s="83"/>
      <c r="H89" s="62">
        <f>9.8*(6*0.4*0.12)</f>
        <v>2.8224000000000005</v>
      </c>
    </row>
    <row r="90" spans="1:20" ht="89.25" x14ac:dyDescent="0.3">
      <c r="A90" s="82" t="s">
        <v>190</v>
      </c>
      <c r="B90" s="63" t="s">
        <v>149</v>
      </c>
      <c r="C90" s="80" t="s">
        <v>9</v>
      </c>
      <c r="D90" s="81">
        <v>21</v>
      </c>
      <c r="E90" s="64">
        <v>679</v>
      </c>
      <c r="F90" s="83"/>
      <c r="H90">
        <f>9.8*(1.8+0.15+0.15)</f>
        <v>20.580000000000002</v>
      </c>
    </row>
    <row r="91" spans="1:20" x14ac:dyDescent="0.3">
      <c r="A91" s="66">
        <v>3.2</v>
      </c>
      <c r="B91" s="50" t="s">
        <v>143</v>
      </c>
      <c r="C91" s="26"/>
      <c r="D91" s="37"/>
      <c r="E91" s="38"/>
      <c r="F91" s="38"/>
    </row>
    <row r="92" spans="1:20" ht="63.75" x14ac:dyDescent="0.3">
      <c r="A92" s="59" t="s">
        <v>191</v>
      </c>
      <c r="B92" s="36" t="s">
        <v>15</v>
      </c>
      <c r="C92" s="26" t="s">
        <v>9</v>
      </c>
      <c r="D92" s="37">
        <v>57.7</v>
      </c>
      <c r="E92" s="38">
        <v>26.56</v>
      </c>
      <c r="F92" s="43">
        <f t="shared" ref="F92:F101" si="4">ROUND(E92*D92,2)</f>
        <v>1532.51</v>
      </c>
    </row>
    <row r="93" spans="1:20" ht="63.75" x14ac:dyDescent="0.3">
      <c r="A93" s="59" t="s">
        <v>192</v>
      </c>
      <c r="B93" s="36" t="s">
        <v>137</v>
      </c>
      <c r="C93" s="26" t="s">
        <v>16</v>
      </c>
      <c r="D93" s="37">
        <v>5</v>
      </c>
      <c r="E93" s="38">
        <v>1852</v>
      </c>
      <c r="F93" s="43">
        <f t="shared" si="4"/>
        <v>9260</v>
      </c>
      <c r="H93">
        <f>0.5*0.2</f>
        <v>0.1</v>
      </c>
      <c r="I93">
        <v>34.68</v>
      </c>
      <c r="J93">
        <f>I93*H93</f>
        <v>3.468</v>
      </c>
      <c r="K93">
        <f>0.15*0.3</f>
        <v>4.4999999999999998E-2</v>
      </c>
      <c r="L93">
        <v>30.62</v>
      </c>
      <c r="M93">
        <f>L93*K93</f>
        <v>1.3778999999999999</v>
      </c>
      <c r="N93">
        <f>M93+J93</f>
        <v>4.8459000000000003</v>
      </c>
    </row>
    <row r="94" spans="1:20" ht="38.25" x14ac:dyDescent="0.3">
      <c r="A94" s="59" t="s">
        <v>193</v>
      </c>
      <c r="B94" s="36" t="s">
        <v>33</v>
      </c>
      <c r="C94" s="26" t="s">
        <v>9</v>
      </c>
      <c r="D94" s="37">
        <v>160</v>
      </c>
      <c r="E94" s="38">
        <v>31.36</v>
      </c>
      <c r="F94" s="43">
        <f t="shared" si="4"/>
        <v>5017.6000000000004</v>
      </c>
      <c r="H94">
        <v>3.8</v>
      </c>
      <c r="I94">
        <f>(I93+4.34)*H94</f>
        <v>148.27599999999998</v>
      </c>
      <c r="J94">
        <f>15.2*0.56</f>
        <v>8.5120000000000005</v>
      </c>
      <c r="K94">
        <f>SUM(I94:J94)</f>
        <v>156.78799999999998</v>
      </c>
      <c r="L94">
        <v>3</v>
      </c>
    </row>
    <row r="95" spans="1:20" s="3" customFormat="1" ht="63.75" x14ac:dyDescent="0.3">
      <c r="A95" s="59" t="s">
        <v>194</v>
      </c>
      <c r="B95" s="48" t="s">
        <v>141</v>
      </c>
      <c r="C95" s="26" t="s">
        <v>10</v>
      </c>
      <c r="D95" s="37">
        <v>30.61</v>
      </c>
      <c r="E95" s="38">
        <v>987.45</v>
      </c>
      <c r="F95" s="43">
        <f t="shared" si="4"/>
        <v>30225.84</v>
      </c>
      <c r="G95" s="58"/>
      <c r="H95" s="58"/>
      <c r="J95" s="58"/>
    </row>
    <row r="96" spans="1:20" s="3" customFormat="1" ht="63.75" x14ac:dyDescent="0.3">
      <c r="A96" s="59" t="s">
        <v>195</v>
      </c>
      <c r="B96" s="48" t="s">
        <v>142</v>
      </c>
      <c r="C96" s="26" t="s">
        <v>10</v>
      </c>
      <c r="D96" s="37">
        <v>34.1</v>
      </c>
      <c r="E96" s="38">
        <v>1755.47</v>
      </c>
      <c r="F96" s="43">
        <f t="shared" si="4"/>
        <v>59861.53</v>
      </c>
    </row>
    <row r="97" spans="1:21" ht="43.5" customHeight="1" x14ac:dyDescent="0.3">
      <c r="A97" s="59" t="s">
        <v>196</v>
      </c>
      <c r="B97" s="36" t="s">
        <v>138</v>
      </c>
      <c r="C97" s="26" t="s">
        <v>9</v>
      </c>
      <c r="D97" s="37">
        <v>160</v>
      </c>
      <c r="E97" s="38">
        <v>71.53</v>
      </c>
      <c r="F97" s="43">
        <f t="shared" si="4"/>
        <v>11444.8</v>
      </c>
    </row>
    <row r="98" spans="1:21" ht="60.75" customHeight="1" x14ac:dyDescent="0.3">
      <c r="A98" s="59" t="s">
        <v>197</v>
      </c>
      <c r="B98" s="36" t="s">
        <v>29</v>
      </c>
      <c r="C98" s="26" t="s">
        <v>17</v>
      </c>
      <c r="D98" s="37">
        <v>510</v>
      </c>
      <c r="E98" s="38">
        <v>68.12</v>
      </c>
      <c r="F98" s="43">
        <f t="shared" si="4"/>
        <v>34741.199999999997</v>
      </c>
      <c r="H98">
        <v>3.2</v>
      </c>
      <c r="I98">
        <v>2.13</v>
      </c>
      <c r="J98">
        <v>1.07</v>
      </c>
      <c r="K98">
        <v>6</v>
      </c>
      <c r="L98">
        <v>32.61</v>
      </c>
      <c r="M98">
        <v>30.61</v>
      </c>
      <c r="N98">
        <v>28.61</v>
      </c>
      <c r="O98">
        <v>15.21</v>
      </c>
      <c r="P98">
        <v>19.22</v>
      </c>
      <c r="Q98">
        <f>SUM(H98:P98)</f>
        <v>138.66</v>
      </c>
      <c r="R98">
        <f>Q98/0.3</f>
        <v>462.2</v>
      </c>
      <c r="S98" s="60">
        <f>R98*0.556</f>
        <v>256.98320000000001</v>
      </c>
      <c r="T98" s="60">
        <f>Q98/0.556</f>
        <v>249.38848920863308</v>
      </c>
      <c r="U98">
        <f>SUM(S98:T98)</f>
        <v>506.37168920863309</v>
      </c>
    </row>
    <row r="99" spans="1:21" ht="58.5" customHeight="1" x14ac:dyDescent="0.3">
      <c r="A99" s="59" t="s">
        <v>198</v>
      </c>
      <c r="B99" s="36" t="s">
        <v>139</v>
      </c>
      <c r="C99" s="26" t="s">
        <v>9</v>
      </c>
      <c r="D99" s="37">
        <v>207.99</v>
      </c>
      <c r="E99" s="38">
        <v>421.84</v>
      </c>
      <c r="F99" s="43">
        <f t="shared" si="4"/>
        <v>87738.5</v>
      </c>
      <c r="H99">
        <f>R98*0.45</f>
        <v>207.99</v>
      </c>
    </row>
    <row r="100" spans="1:21" ht="97.5" customHeight="1" x14ac:dyDescent="0.3">
      <c r="A100" s="59" t="s">
        <v>199</v>
      </c>
      <c r="B100" s="36" t="s">
        <v>181</v>
      </c>
      <c r="C100" s="26" t="s">
        <v>9</v>
      </c>
      <c r="D100" s="37">
        <v>266</v>
      </c>
      <c r="E100" s="38">
        <v>679</v>
      </c>
      <c r="F100" s="43">
        <f t="shared" si="4"/>
        <v>180614</v>
      </c>
      <c r="H100" s="61">
        <f>H99+D92</f>
        <v>265.69</v>
      </c>
    </row>
    <row r="101" spans="1:21" ht="63.75" x14ac:dyDescent="0.3">
      <c r="A101" s="59" t="s">
        <v>200</v>
      </c>
      <c r="B101" s="36" t="s">
        <v>140</v>
      </c>
      <c r="C101" s="26" t="s">
        <v>16</v>
      </c>
      <c r="D101" s="37">
        <v>85</v>
      </c>
      <c r="E101" s="38">
        <v>619</v>
      </c>
      <c r="F101" s="43">
        <f t="shared" si="4"/>
        <v>52615</v>
      </c>
      <c r="H101">
        <f>(30.61*3)</f>
        <v>91.83</v>
      </c>
      <c r="I101">
        <f>28.61*4</f>
        <v>114.44</v>
      </c>
      <c r="J101">
        <v>4.3600000000000003</v>
      </c>
      <c r="K101">
        <f>3.13*2</f>
        <v>6.26</v>
      </c>
      <c r="L101">
        <f>1.07*4</f>
        <v>4.28</v>
      </c>
      <c r="M101">
        <v>18.73</v>
      </c>
      <c r="N101">
        <f>32.61*2</f>
        <v>65.22</v>
      </c>
      <c r="O101">
        <v>31.62</v>
      </c>
      <c r="P101">
        <f>SUM(H101:O101)</f>
        <v>336.74</v>
      </c>
      <c r="Q101">
        <f>P101*0.5*0.5</f>
        <v>84.185000000000002</v>
      </c>
    </row>
    <row r="102" spans="1:21" x14ac:dyDescent="0.3">
      <c r="A102" s="66">
        <v>3.3</v>
      </c>
      <c r="B102" s="50" t="s">
        <v>144</v>
      </c>
      <c r="C102" s="26"/>
      <c r="D102" s="37"/>
      <c r="E102" s="38"/>
      <c r="F102" s="38"/>
    </row>
    <row r="103" spans="1:21" ht="71.25" customHeight="1" x14ac:dyDescent="0.3">
      <c r="A103" s="59" t="s">
        <v>201</v>
      </c>
      <c r="B103" s="36" t="s">
        <v>15</v>
      </c>
      <c r="C103" s="26" t="s">
        <v>9</v>
      </c>
      <c r="D103" s="37">
        <v>17.64</v>
      </c>
      <c r="E103" s="38">
        <v>26.56</v>
      </c>
      <c r="F103" s="43">
        <f>ROUND(E103*D103,2)</f>
        <v>468.52</v>
      </c>
      <c r="H103">
        <f>12*0.6</f>
        <v>7.1999999999999993</v>
      </c>
      <c r="I103">
        <f>9.8*0.6</f>
        <v>5.88</v>
      </c>
      <c r="J103">
        <f>7.6*0.6</f>
        <v>4.5599999999999996</v>
      </c>
      <c r="K103">
        <f>SUM(H103:J103)</f>
        <v>17.639999999999997</v>
      </c>
    </row>
    <row r="104" spans="1:21" ht="57" customHeight="1" x14ac:dyDescent="0.3">
      <c r="A104" s="59" t="s">
        <v>203</v>
      </c>
      <c r="B104" s="36" t="s">
        <v>145</v>
      </c>
      <c r="C104" s="26" t="s">
        <v>9</v>
      </c>
      <c r="D104" s="37">
        <v>19.600000000000001</v>
      </c>
      <c r="E104" s="38">
        <v>341.6</v>
      </c>
      <c r="F104" s="43">
        <f t="shared" ref="F104:F109" si="5">ROUND(E104*D104,2)</f>
        <v>6695.36</v>
      </c>
      <c r="H104" s="37">
        <f>9.8*2</f>
        <v>19.600000000000001</v>
      </c>
    </row>
    <row r="105" spans="1:21" ht="72.75" customHeight="1" x14ac:dyDescent="0.3">
      <c r="A105" s="59" t="s">
        <v>204</v>
      </c>
      <c r="B105" s="36" t="s">
        <v>146</v>
      </c>
      <c r="C105" s="26" t="s">
        <v>9</v>
      </c>
      <c r="D105" s="37">
        <v>46.1</v>
      </c>
      <c r="E105" s="38">
        <v>521.79999999999995</v>
      </c>
      <c r="F105" s="43">
        <f t="shared" si="5"/>
        <v>24054.98</v>
      </c>
      <c r="H105">
        <f>9.8*((6*0.45)+(4*0.5))</f>
        <v>46.06</v>
      </c>
    </row>
    <row r="106" spans="1:21" ht="72.75" customHeight="1" x14ac:dyDescent="0.3">
      <c r="A106" s="59" t="s">
        <v>202</v>
      </c>
      <c r="B106" s="36" t="s">
        <v>147</v>
      </c>
      <c r="C106" s="26" t="s">
        <v>9</v>
      </c>
      <c r="D106" s="37">
        <v>17.7</v>
      </c>
      <c r="E106" s="38">
        <v>421.84</v>
      </c>
      <c r="F106" s="43">
        <f t="shared" si="5"/>
        <v>7466.57</v>
      </c>
      <c r="H106">
        <f>9.8*1.8</f>
        <v>17.64</v>
      </c>
    </row>
    <row r="107" spans="1:21" ht="60" customHeight="1" x14ac:dyDescent="0.3">
      <c r="A107" s="59" t="s">
        <v>205</v>
      </c>
      <c r="B107" s="36" t="s">
        <v>29</v>
      </c>
      <c r="C107" s="26" t="s">
        <v>17</v>
      </c>
      <c r="D107" s="37">
        <v>318</v>
      </c>
      <c r="E107" s="38">
        <v>68.12</v>
      </c>
      <c r="F107" s="43">
        <f t="shared" si="5"/>
        <v>21662.16</v>
      </c>
      <c r="H107">
        <f>I107*J107</f>
        <v>316.10880000000014</v>
      </c>
      <c r="I107">
        <f>9.8*(0.5+0.6+0.5+0.6+0.5+0.6+0.5+0.5+0.5)</f>
        <v>47.040000000000013</v>
      </c>
      <c r="J107">
        <f>12*0.56</f>
        <v>6.7200000000000006</v>
      </c>
      <c r="S107" s="60"/>
      <c r="T107" s="60"/>
    </row>
    <row r="108" spans="1:21" ht="111.75" customHeight="1" x14ac:dyDescent="0.3">
      <c r="A108" s="59" t="s">
        <v>206</v>
      </c>
      <c r="B108" s="36" t="s">
        <v>182</v>
      </c>
      <c r="C108" s="26" t="s">
        <v>16</v>
      </c>
      <c r="D108" s="37">
        <v>2.82</v>
      </c>
      <c r="E108" s="38">
        <v>6285.2</v>
      </c>
      <c r="F108" s="43">
        <f>ROUND(E108*D108,2)</f>
        <v>17724.259999999998</v>
      </c>
      <c r="H108" s="62">
        <f>9.8*(6*0.4*0.12)</f>
        <v>2.8224000000000005</v>
      </c>
    </row>
    <row r="109" spans="1:21" ht="89.25" x14ac:dyDescent="0.3">
      <c r="A109" s="59" t="s">
        <v>207</v>
      </c>
      <c r="B109" s="36" t="s">
        <v>183</v>
      </c>
      <c r="C109" s="26" t="s">
        <v>9</v>
      </c>
      <c r="D109" s="37">
        <v>20.58</v>
      </c>
      <c r="E109" s="38">
        <v>679</v>
      </c>
      <c r="F109" s="43">
        <f t="shared" si="5"/>
        <v>13973.82</v>
      </c>
      <c r="H109">
        <f>9.8*(1.8+0.15+0.15)</f>
        <v>20.580000000000002</v>
      </c>
    </row>
    <row r="110" spans="1:21" x14ac:dyDescent="0.3">
      <c r="A110" s="49">
        <v>4</v>
      </c>
      <c r="B110" s="50" t="s">
        <v>121</v>
      </c>
      <c r="C110" s="26"/>
      <c r="D110" s="37"/>
      <c r="E110" s="38"/>
      <c r="F110" s="34"/>
    </row>
    <row r="111" spans="1:21" ht="66.75" customHeight="1" x14ac:dyDescent="0.3">
      <c r="A111" s="51">
        <v>4.0999999999999996</v>
      </c>
      <c r="B111" s="36" t="s">
        <v>120</v>
      </c>
      <c r="C111" s="26" t="s">
        <v>9</v>
      </c>
      <c r="D111" s="37">
        <v>32</v>
      </c>
      <c r="E111" s="38">
        <v>522.4</v>
      </c>
      <c r="F111" s="43">
        <f>ROUND(E111*D111,2)</f>
        <v>16716.8</v>
      </c>
    </row>
    <row r="112" spans="1:21" x14ac:dyDescent="0.3">
      <c r="A112" s="52">
        <v>5</v>
      </c>
      <c r="B112" s="30" t="s">
        <v>18</v>
      </c>
      <c r="C112" s="26"/>
      <c r="D112" s="37"/>
      <c r="E112" s="38"/>
      <c r="F112" s="34"/>
    </row>
    <row r="113" spans="1:10" ht="81.75" customHeight="1" x14ac:dyDescent="0.3">
      <c r="A113" s="53">
        <v>5.0999999999999996</v>
      </c>
      <c r="B113" s="36" t="s">
        <v>314</v>
      </c>
      <c r="C113" s="26" t="s">
        <v>11</v>
      </c>
      <c r="D113" s="37">
        <v>2</v>
      </c>
      <c r="E113" s="38">
        <v>54215.88</v>
      </c>
      <c r="F113" s="38">
        <f>ROUND(E113*D113,2)</f>
        <v>108431.76</v>
      </c>
      <c r="G113" s="84">
        <v>37526.58</v>
      </c>
      <c r="H113">
        <f>G113*1.35</f>
        <v>50660.883000000009</v>
      </c>
      <c r="I113">
        <v>3555</v>
      </c>
      <c r="J113">
        <f>H113+I113</f>
        <v>54215.883000000009</v>
      </c>
    </row>
    <row r="114" spans="1:10" ht="83.25" customHeight="1" x14ac:dyDescent="0.3">
      <c r="A114" s="53">
        <v>5.2</v>
      </c>
      <c r="B114" s="36" t="s">
        <v>315</v>
      </c>
      <c r="C114" s="26" t="s">
        <v>11</v>
      </c>
      <c r="D114" s="37">
        <v>2</v>
      </c>
      <c r="E114" s="38">
        <v>42742.3</v>
      </c>
      <c r="F114" s="38">
        <f>ROUND(E114*D114,2)</f>
        <v>85484.6</v>
      </c>
      <c r="G114" s="84">
        <v>29027.63</v>
      </c>
      <c r="H114">
        <f>G114*1.35</f>
        <v>39187.300500000005</v>
      </c>
      <c r="I114">
        <v>3555</v>
      </c>
      <c r="J114">
        <f>H114+I114</f>
        <v>42742.300500000005</v>
      </c>
    </row>
    <row r="115" spans="1:10" ht="114.75" x14ac:dyDescent="0.3">
      <c r="A115" s="53">
        <v>5.3</v>
      </c>
      <c r="B115" s="36" t="s">
        <v>154</v>
      </c>
      <c r="C115" s="26" t="s">
        <v>11</v>
      </c>
      <c r="D115" s="37">
        <v>1</v>
      </c>
      <c r="E115" s="38">
        <v>5100.53</v>
      </c>
      <c r="F115" s="43">
        <f>ROUND(E115*D115,2)</f>
        <v>5100.53</v>
      </c>
    </row>
    <row r="116" spans="1:10" ht="114.75" x14ac:dyDescent="0.3">
      <c r="A116" s="69">
        <v>5.4</v>
      </c>
      <c r="B116" s="36" t="s">
        <v>155</v>
      </c>
      <c r="C116" s="26" t="s">
        <v>11</v>
      </c>
      <c r="D116" s="37">
        <v>2</v>
      </c>
      <c r="E116" s="38">
        <v>11228.18</v>
      </c>
      <c r="F116" s="43">
        <f t="shared" ref="F116" si="6">ROUND(E116*D116,2)</f>
        <v>22456.36</v>
      </c>
    </row>
    <row r="117" spans="1:10" ht="114.75" x14ac:dyDescent="0.3">
      <c r="A117" s="53">
        <v>5.5</v>
      </c>
      <c r="B117" s="36" t="s">
        <v>218</v>
      </c>
      <c r="C117" s="27" t="s">
        <v>11</v>
      </c>
      <c r="D117" s="42">
        <v>1</v>
      </c>
      <c r="E117" s="43">
        <v>9120</v>
      </c>
      <c r="F117" s="43">
        <f>ROUND(E117*D117,2)</f>
        <v>9120</v>
      </c>
    </row>
    <row r="118" spans="1:10" ht="122.25" customHeight="1" x14ac:dyDescent="0.3">
      <c r="A118" s="53">
        <v>5.7</v>
      </c>
      <c r="B118" s="36" t="s">
        <v>219</v>
      </c>
      <c r="C118" s="27" t="s">
        <v>11</v>
      </c>
      <c r="D118" s="42">
        <v>1</v>
      </c>
      <c r="E118" s="43">
        <v>11221.27</v>
      </c>
      <c r="F118" s="43">
        <f>ROUND(E118*D118,2)</f>
        <v>11221.27</v>
      </c>
    </row>
    <row r="119" spans="1:10" ht="127.5" x14ac:dyDescent="0.3">
      <c r="A119" s="53">
        <v>5.8</v>
      </c>
      <c r="B119" s="36" t="s">
        <v>220</v>
      </c>
      <c r="C119" s="27" t="s">
        <v>11</v>
      </c>
      <c r="D119" s="42">
        <v>1</v>
      </c>
      <c r="E119" s="43">
        <v>14625</v>
      </c>
      <c r="F119" s="43">
        <f>ROUND(E119*D119,2)</f>
        <v>14625</v>
      </c>
    </row>
    <row r="120" spans="1:10" ht="225.75" customHeight="1" x14ac:dyDescent="0.3">
      <c r="A120" s="53">
        <v>5.9</v>
      </c>
      <c r="B120" s="70" t="s">
        <v>217</v>
      </c>
      <c r="C120" s="71" t="s">
        <v>11</v>
      </c>
      <c r="D120" s="72">
        <v>1</v>
      </c>
      <c r="E120" s="73">
        <v>263160.63</v>
      </c>
      <c r="F120" s="74"/>
    </row>
    <row r="121" spans="1:10" x14ac:dyDescent="0.3">
      <c r="A121" s="52">
        <v>6</v>
      </c>
      <c r="B121" s="30" t="s">
        <v>19</v>
      </c>
      <c r="C121" s="26"/>
      <c r="D121" s="37"/>
      <c r="E121" s="38"/>
      <c r="F121" s="34"/>
    </row>
    <row r="122" spans="1:10" ht="103.5" customHeight="1" x14ac:dyDescent="0.3">
      <c r="A122" s="53">
        <v>6.1</v>
      </c>
      <c r="B122" s="36" t="s">
        <v>128</v>
      </c>
      <c r="C122" s="27" t="s">
        <v>11</v>
      </c>
      <c r="D122" s="42">
        <v>1</v>
      </c>
      <c r="E122" s="43">
        <v>175778.57</v>
      </c>
      <c r="F122" s="43">
        <f t="shared" ref="F122:F130" si="7">ROUND(E122*D122,2)</f>
        <v>175778.57</v>
      </c>
    </row>
    <row r="123" spans="1:10" ht="89.25" x14ac:dyDescent="0.3">
      <c r="A123" s="53">
        <v>6.2</v>
      </c>
      <c r="B123" s="36" t="s">
        <v>237</v>
      </c>
      <c r="C123" s="27" t="s">
        <v>11</v>
      </c>
      <c r="D123" s="42">
        <v>1</v>
      </c>
      <c r="E123" s="43">
        <v>12517.39</v>
      </c>
      <c r="F123" s="43">
        <f t="shared" si="7"/>
        <v>12517.39</v>
      </c>
      <c r="G123">
        <v>6638.81</v>
      </c>
      <c r="H123">
        <f>G123*1.35</f>
        <v>8962.3935000000019</v>
      </c>
      <c r="I123">
        <v>3555</v>
      </c>
      <c r="J123">
        <f>H123+I123</f>
        <v>12517.393500000002</v>
      </c>
    </row>
    <row r="124" spans="1:10" ht="83.25" customHeight="1" x14ac:dyDescent="0.3">
      <c r="A124" s="53">
        <v>6.3</v>
      </c>
      <c r="B124" s="36" t="s">
        <v>238</v>
      </c>
      <c r="C124" s="27" t="s">
        <v>11</v>
      </c>
      <c r="D124" s="42">
        <v>1</v>
      </c>
      <c r="E124" s="43">
        <v>21069.58</v>
      </c>
      <c r="F124" s="43">
        <f t="shared" si="7"/>
        <v>21069.58</v>
      </c>
      <c r="G124" s="77">
        <v>12973.77</v>
      </c>
      <c r="H124">
        <f>G124*1.35</f>
        <v>17514.589500000002</v>
      </c>
      <c r="I124">
        <v>3555</v>
      </c>
      <c r="J124">
        <f>H124+I124</f>
        <v>21069.589500000002</v>
      </c>
    </row>
    <row r="125" spans="1:10" ht="83.25" customHeight="1" x14ac:dyDescent="0.3">
      <c r="A125" s="53"/>
      <c r="B125" s="36" t="s">
        <v>308</v>
      </c>
      <c r="C125" s="27" t="s">
        <v>11</v>
      </c>
      <c r="D125" s="42">
        <v>1</v>
      </c>
      <c r="E125" s="43">
        <v>14640.82</v>
      </c>
      <c r="F125" s="43">
        <f t="shared" si="7"/>
        <v>14640.82</v>
      </c>
      <c r="G125" s="77">
        <v>8211.7199999999993</v>
      </c>
      <c r="H125">
        <f>G125*1.35</f>
        <v>11085.822</v>
      </c>
      <c r="I125">
        <v>3555</v>
      </c>
      <c r="J125">
        <f t="shared" ref="J125:J130" si="8">H125+I125</f>
        <v>14640.822</v>
      </c>
    </row>
    <row r="126" spans="1:10" ht="99" customHeight="1" x14ac:dyDescent="0.3">
      <c r="A126" s="53"/>
      <c r="B126" s="36" t="s">
        <v>309</v>
      </c>
      <c r="C126" s="27" t="s">
        <v>11</v>
      </c>
      <c r="D126" s="42">
        <v>1</v>
      </c>
      <c r="E126" s="43">
        <v>22165.84</v>
      </c>
      <c r="F126" s="43">
        <f t="shared" si="7"/>
        <v>22165.84</v>
      </c>
      <c r="G126" s="77">
        <v>13785.81</v>
      </c>
      <c r="H126">
        <f t="shared" ref="H126:H130" si="9">G126*1.35</f>
        <v>18610.843499999999</v>
      </c>
      <c r="I126">
        <v>3555</v>
      </c>
      <c r="J126">
        <f t="shared" si="8"/>
        <v>22165.843499999999</v>
      </c>
    </row>
    <row r="127" spans="1:10" ht="99" customHeight="1" x14ac:dyDescent="0.3">
      <c r="A127" s="53"/>
      <c r="B127" s="36" t="s">
        <v>310</v>
      </c>
      <c r="C127" s="27" t="s">
        <v>11</v>
      </c>
      <c r="D127" s="42">
        <v>1</v>
      </c>
      <c r="E127" s="43">
        <v>20795.240000000002</v>
      </c>
      <c r="F127" s="43">
        <f t="shared" si="7"/>
        <v>20795.240000000002</v>
      </c>
      <c r="G127" s="77">
        <v>12770.55</v>
      </c>
      <c r="H127">
        <f t="shared" si="9"/>
        <v>17240.2425</v>
      </c>
      <c r="I127">
        <v>3555</v>
      </c>
      <c r="J127">
        <f t="shared" si="8"/>
        <v>20795.2425</v>
      </c>
    </row>
    <row r="128" spans="1:10" ht="99" customHeight="1" x14ac:dyDescent="0.3">
      <c r="A128" s="53"/>
      <c r="B128" s="36" t="s">
        <v>311</v>
      </c>
      <c r="C128" s="27" t="s">
        <v>11</v>
      </c>
      <c r="D128" s="42">
        <v>1</v>
      </c>
      <c r="E128" s="43">
        <v>13654.29</v>
      </c>
      <c r="F128" s="43">
        <f t="shared" si="7"/>
        <v>13654.29</v>
      </c>
      <c r="G128" s="77">
        <v>7480.96</v>
      </c>
      <c r="H128">
        <f t="shared" si="9"/>
        <v>10099.296</v>
      </c>
      <c r="I128">
        <v>3555</v>
      </c>
      <c r="J128">
        <f t="shared" si="8"/>
        <v>13654.296</v>
      </c>
    </row>
    <row r="129" spans="1:10" ht="102" customHeight="1" x14ac:dyDescent="0.3">
      <c r="A129" s="53"/>
      <c r="B129" s="36" t="s">
        <v>312</v>
      </c>
      <c r="C129" s="27" t="s">
        <v>11</v>
      </c>
      <c r="D129" s="42">
        <v>1</v>
      </c>
      <c r="E129" s="43">
        <v>35325.49</v>
      </c>
      <c r="F129" s="43">
        <f t="shared" si="7"/>
        <v>35325.49</v>
      </c>
      <c r="G129" s="77">
        <v>23533.7</v>
      </c>
      <c r="H129">
        <f t="shared" si="9"/>
        <v>31770.495000000003</v>
      </c>
      <c r="I129">
        <v>3555</v>
      </c>
      <c r="J129">
        <f t="shared" si="8"/>
        <v>35325.495000000003</v>
      </c>
    </row>
    <row r="130" spans="1:10" ht="102" customHeight="1" x14ac:dyDescent="0.3">
      <c r="A130" s="53"/>
      <c r="B130" s="36" t="s">
        <v>313</v>
      </c>
      <c r="C130" s="27" t="s">
        <v>11</v>
      </c>
      <c r="D130" s="42">
        <v>1</v>
      </c>
      <c r="E130" s="43">
        <v>18751.39</v>
      </c>
      <c r="F130" s="43">
        <f t="shared" si="7"/>
        <v>18751.39</v>
      </c>
      <c r="G130" s="77">
        <v>11256.59</v>
      </c>
      <c r="H130">
        <f t="shared" si="9"/>
        <v>15196.396500000001</v>
      </c>
      <c r="I130">
        <v>3555</v>
      </c>
      <c r="J130">
        <f t="shared" si="8"/>
        <v>18751.396500000003</v>
      </c>
    </row>
    <row r="131" spans="1:10" ht="126.75" customHeight="1" x14ac:dyDescent="0.3">
      <c r="A131" s="53">
        <v>6.4</v>
      </c>
      <c r="B131" s="36" t="s">
        <v>156</v>
      </c>
      <c r="C131" s="27" t="s">
        <v>11</v>
      </c>
      <c r="D131" s="42">
        <v>2</v>
      </c>
      <c r="E131" s="43">
        <v>10447.39</v>
      </c>
      <c r="F131" s="43">
        <f>ROUND(E131*D131,2)</f>
        <v>20894.78</v>
      </c>
    </row>
    <row r="132" spans="1:10" x14ac:dyDescent="0.3">
      <c r="A132" s="52">
        <v>7</v>
      </c>
      <c r="B132" s="30" t="s">
        <v>221</v>
      </c>
      <c r="C132" s="27"/>
      <c r="D132" s="42"/>
      <c r="E132" s="43"/>
      <c r="F132" s="34"/>
    </row>
    <row r="133" spans="1:10" ht="60.75" customHeight="1" x14ac:dyDescent="0.3">
      <c r="A133" s="53">
        <v>7.1</v>
      </c>
      <c r="B133" s="36" t="s">
        <v>78</v>
      </c>
      <c r="C133" s="27" t="s">
        <v>12</v>
      </c>
      <c r="D133" s="42">
        <v>2</v>
      </c>
      <c r="E133" s="43">
        <v>48523.32</v>
      </c>
      <c r="F133" s="43">
        <f>ROUND(E133*D133,2)</f>
        <v>97046.64</v>
      </c>
    </row>
    <row r="134" spans="1:10" ht="49.5" customHeight="1" x14ac:dyDescent="0.3">
      <c r="A134" s="53">
        <v>7.1</v>
      </c>
      <c r="B134" s="36" t="s">
        <v>79</v>
      </c>
      <c r="C134" s="27" t="s">
        <v>9</v>
      </c>
      <c r="D134" s="42">
        <v>426.78</v>
      </c>
      <c r="E134" s="43">
        <v>265.69</v>
      </c>
      <c r="F134" s="43">
        <f>ROUND(E134*D134,2)</f>
        <v>113391.18</v>
      </c>
    </row>
    <row r="135" spans="1:10" ht="75" customHeight="1" x14ac:dyDescent="0.3">
      <c r="A135" s="53">
        <v>7.1</v>
      </c>
      <c r="B135" s="36" t="s">
        <v>80</v>
      </c>
      <c r="C135" s="27" t="s">
        <v>11</v>
      </c>
      <c r="D135" s="42">
        <v>4</v>
      </c>
      <c r="E135" s="43">
        <v>5183</v>
      </c>
      <c r="F135" s="43">
        <f>ROUND(E135*D135,2)</f>
        <v>20732</v>
      </c>
    </row>
    <row r="136" spans="1:10" ht="135.75" customHeight="1" x14ac:dyDescent="0.3">
      <c r="A136" s="53">
        <v>7.1</v>
      </c>
      <c r="B136" s="36" t="s">
        <v>81</v>
      </c>
      <c r="C136" s="27" t="s">
        <v>11</v>
      </c>
      <c r="D136" s="42">
        <v>4</v>
      </c>
      <c r="E136" s="43">
        <v>27013</v>
      </c>
      <c r="F136" s="43">
        <f>ROUND(E136*D136,2)</f>
        <v>108052</v>
      </c>
    </row>
    <row r="137" spans="1:10" ht="111" customHeight="1" x14ac:dyDescent="0.3">
      <c r="A137" s="53">
        <v>7.1</v>
      </c>
      <c r="B137" s="36" t="s">
        <v>82</v>
      </c>
      <c r="C137" s="27" t="s">
        <v>11</v>
      </c>
      <c r="D137" s="42">
        <v>4</v>
      </c>
      <c r="E137" s="43">
        <v>6976.3</v>
      </c>
      <c r="F137" s="43">
        <f>ROUND(E137*D137,2)</f>
        <v>27905.200000000001</v>
      </c>
    </row>
    <row r="138" spans="1:10" x14ac:dyDescent="0.3">
      <c r="A138" s="52">
        <v>8</v>
      </c>
      <c r="B138" s="30" t="s">
        <v>20</v>
      </c>
      <c r="C138" s="27"/>
      <c r="D138" s="42"/>
      <c r="E138" s="43"/>
      <c r="F138" s="34"/>
    </row>
    <row r="139" spans="1:10" ht="87" customHeight="1" x14ac:dyDescent="0.3">
      <c r="A139" s="53">
        <v>8.1</v>
      </c>
      <c r="B139" s="48" t="s">
        <v>36</v>
      </c>
      <c r="C139" s="27" t="s">
        <v>10</v>
      </c>
      <c r="D139" s="42">
        <v>5</v>
      </c>
      <c r="E139" s="43">
        <v>558.36</v>
      </c>
      <c r="F139" s="38">
        <f t="shared" ref="F139:F149" si="10">ROUND(E139*D139,2)</f>
        <v>2791.8</v>
      </c>
    </row>
    <row r="140" spans="1:10" ht="76.5" x14ac:dyDescent="0.3">
      <c r="A140" s="53">
        <v>8.1999999999999993</v>
      </c>
      <c r="B140" s="48" t="s">
        <v>34</v>
      </c>
      <c r="C140" s="27" t="s">
        <v>11</v>
      </c>
      <c r="D140" s="42">
        <v>1</v>
      </c>
      <c r="E140" s="43">
        <v>35590</v>
      </c>
      <c r="F140" s="38">
        <f t="shared" si="10"/>
        <v>35590</v>
      </c>
    </row>
    <row r="141" spans="1:10" ht="140.25" x14ac:dyDescent="0.3">
      <c r="A141" s="53">
        <v>8.3000000000000007</v>
      </c>
      <c r="B141" s="48" t="s">
        <v>35</v>
      </c>
      <c r="C141" s="27" t="s">
        <v>11</v>
      </c>
      <c r="D141" s="42">
        <v>1</v>
      </c>
      <c r="E141" s="43">
        <v>65705.740000000005</v>
      </c>
      <c r="F141" s="38">
        <f t="shared" si="10"/>
        <v>65705.740000000005</v>
      </c>
    </row>
    <row r="142" spans="1:10" ht="49.5" customHeight="1" x14ac:dyDescent="0.3">
      <c r="A142" s="53">
        <v>8.4</v>
      </c>
      <c r="B142" s="48" t="s">
        <v>21</v>
      </c>
      <c r="C142" s="27" t="s">
        <v>11</v>
      </c>
      <c r="D142" s="42">
        <v>1</v>
      </c>
      <c r="E142" s="43">
        <v>14386.11</v>
      </c>
      <c r="F142" s="38">
        <f t="shared" si="10"/>
        <v>14386.11</v>
      </c>
    </row>
    <row r="143" spans="1:10" ht="76.5" x14ac:dyDescent="0.3">
      <c r="A143" s="53">
        <v>8.5</v>
      </c>
      <c r="B143" s="48" t="s">
        <v>22</v>
      </c>
      <c r="C143" s="27" t="s">
        <v>11</v>
      </c>
      <c r="D143" s="42">
        <v>1</v>
      </c>
      <c r="E143" s="43">
        <v>8165.25</v>
      </c>
      <c r="F143" s="38">
        <f t="shared" si="10"/>
        <v>8165.25</v>
      </c>
    </row>
    <row r="144" spans="1:10" ht="46.5" customHeight="1" x14ac:dyDescent="0.3">
      <c r="A144" s="53">
        <v>8.6</v>
      </c>
      <c r="B144" s="48" t="s">
        <v>23</v>
      </c>
      <c r="C144" s="27" t="s">
        <v>11</v>
      </c>
      <c r="D144" s="42">
        <v>1</v>
      </c>
      <c r="E144" s="43">
        <v>1562.75</v>
      </c>
      <c r="F144" s="38">
        <f t="shared" si="10"/>
        <v>1562.75</v>
      </c>
      <c r="H144">
        <f>2019*1.4</f>
        <v>2826.6</v>
      </c>
    </row>
    <row r="145" spans="1:13" ht="60" customHeight="1" x14ac:dyDescent="0.3">
      <c r="A145" s="53">
        <v>8.6999999999999993</v>
      </c>
      <c r="B145" s="48" t="s">
        <v>226</v>
      </c>
      <c r="C145" s="27" t="s">
        <v>11</v>
      </c>
      <c r="D145" s="42">
        <v>1</v>
      </c>
      <c r="E145" s="43">
        <v>3108</v>
      </c>
      <c r="F145" s="38">
        <f t="shared" si="10"/>
        <v>3108</v>
      </c>
      <c r="H145" s="75" t="s">
        <v>223</v>
      </c>
      <c r="I145" s="75" t="s">
        <v>224</v>
      </c>
    </row>
    <row r="146" spans="1:13" ht="51" x14ac:dyDescent="0.3">
      <c r="A146" s="53">
        <v>8.8000000000000007</v>
      </c>
      <c r="B146" s="48" t="s">
        <v>222</v>
      </c>
      <c r="C146" s="27" t="s">
        <v>10</v>
      </c>
      <c r="D146" s="42">
        <v>303.52999999999997</v>
      </c>
      <c r="E146" s="43">
        <v>19.059999999999999</v>
      </c>
      <c r="F146" s="38">
        <f t="shared" si="10"/>
        <v>5785.28</v>
      </c>
      <c r="G146">
        <v>32</v>
      </c>
      <c r="H146">
        <v>199.69</v>
      </c>
      <c r="I146">
        <v>16.8</v>
      </c>
      <c r="J146">
        <v>21.65</v>
      </c>
      <c r="K146">
        <v>17.27</v>
      </c>
      <c r="L146">
        <v>48.12</v>
      </c>
      <c r="M146">
        <f>SUM(H146:L146)</f>
        <v>303.53000000000003</v>
      </c>
    </row>
    <row r="147" spans="1:13" ht="51" x14ac:dyDescent="0.3">
      <c r="A147" s="53">
        <v>8.9</v>
      </c>
      <c r="B147" s="48" t="s">
        <v>178</v>
      </c>
      <c r="C147" s="27" t="s">
        <v>10</v>
      </c>
      <c r="D147" s="42">
        <v>175.21</v>
      </c>
      <c r="E147" s="43">
        <v>9.8699999999999992</v>
      </c>
      <c r="F147" s="38">
        <f t="shared" si="10"/>
        <v>1729.32</v>
      </c>
      <c r="G147">
        <v>13</v>
      </c>
    </row>
    <row r="148" spans="1:13" ht="51" x14ac:dyDescent="0.3">
      <c r="A148" s="54">
        <v>8.1</v>
      </c>
      <c r="B148" s="48" t="s">
        <v>24</v>
      </c>
      <c r="C148" s="27" t="s">
        <v>11</v>
      </c>
      <c r="D148" s="42">
        <v>104</v>
      </c>
      <c r="E148" s="43">
        <v>17.399999999999999</v>
      </c>
      <c r="F148" s="38">
        <f t="shared" si="10"/>
        <v>1809.6</v>
      </c>
    </row>
    <row r="149" spans="1:13" ht="51" x14ac:dyDescent="0.3">
      <c r="A149" s="53">
        <v>8.11</v>
      </c>
      <c r="B149" s="48" t="s">
        <v>25</v>
      </c>
      <c r="C149" s="27" t="s">
        <v>10</v>
      </c>
      <c r="D149" s="42">
        <v>397.33</v>
      </c>
      <c r="E149" s="43">
        <v>149</v>
      </c>
      <c r="F149" s="38">
        <f t="shared" si="10"/>
        <v>59202.17</v>
      </c>
    </row>
    <row r="150" spans="1:13" x14ac:dyDescent="0.3">
      <c r="A150" s="52">
        <v>9</v>
      </c>
      <c r="B150" s="30" t="s">
        <v>28</v>
      </c>
      <c r="C150" s="27"/>
      <c r="D150" s="42"/>
      <c r="E150" s="43"/>
      <c r="F150" s="34"/>
    </row>
    <row r="151" spans="1:13" ht="51" x14ac:dyDescent="0.3">
      <c r="A151" s="53">
        <v>9.1</v>
      </c>
      <c r="B151" s="48" t="s">
        <v>167</v>
      </c>
      <c r="C151" s="27" t="s">
        <v>11</v>
      </c>
      <c r="D151" s="55">
        <v>21</v>
      </c>
      <c r="E151" s="43">
        <v>11439.56</v>
      </c>
      <c r="F151" s="43"/>
      <c r="G151" s="20">
        <f>E151*1.5</f>
        <v>17159.34</v>
      </c>
      <c r="H151" t="s">
        <v>167</v>
      </c>
      <c r="I151" t="s">
        <v>11</v>
      </c>
      <c r="J151">
        <v>21</v>
      </c>
      <c r="K151">
        <v>7626.3751409619999</v>
      </c>
      <c r="L151">
        <v>160153.87796020199</v>
      </c>
    </row>
    <row r="152" spans="1:13" ht="51" x14ac:dyDescent="0.3">
      <c r="A152" s="53">
        <v>9.1999999999999993</v>
      </c>
      <c r="B152" s="48" t="s">
        <v>168</v>
      </c>
      <c r="C152" s="27" t="s">
        <v>11</v>
      </c>
      <c r="D152" s="55">
        <v>34</v>
      </c>
      <c r="E152" s="43">
        <v>11857.29</v>
      </c>
      <c r="F152" s="43"/>
      <c r="G152" s="20">
        <f t="shared" ref="G152:G161" si="11">E152*1.5</f>
        <v>17785.935000000001</v>
      </c>
      <c r="H152" t="s">
        <v>157</v>
      </c>
      <c r="I152" t="s">
        <v>11</v>
      </c>
      <c r="J152">
        <v>34</v>
      </c>
      <c r="K152">
        <v>7904.8617098279992</v>
      </c>
      <c r="L152">
        <v>268765.29813415196</v>
      </c>
    </row>
    <row r="153" spans="1:13" ht="51" x14ac:dyDescent="0.3">
      <c r="A153" s="53">
        <v>9.3000000000000007</v>
      </c>
      <c r="B153" s="48" t="s">
        <v>169</v>
      </c>
      <c r="C153" s="27" t="s">
        <v>11</v>
      </c>
      <c r="D153" s="55">
        <v>19</v>
      </c>
      <c r="E153" s="43">
        <v>13097.71</v>
      </c>
      <c r="F153" s="43"/>
      <c r="G153" s="20">
        <f t="shared" si="11"/>
        <v>19646.564999999999</v>
      </c>
      <c r="H153" t="s">
        <v>158</v>
      </c>
      <c r="I153" t="s">
        <v>11</v>
      </c>
      <c r="J153">
        <v>19</v>
      </c>
      <c r="K153">
        <v>8731.808726547999</v>
      </c>
      <c r="L153">
        <v>165904.36580441199</v>
      </c>
    </row>
    <row r="154" spans="1:13" ht="51" x14ac:dyDescent="0.3">
      <c r="A154" s="53">
        <v>9.4</v>
      </c>
      <c r="B154" s="48" t="s">
        <v>170</v>
      </c>
      <c r="C154" s="27" t="s">
        <v>11</v>
      </c>
      <c r="D154" s="55">
        <v>100</v>
      </c>
      <c r="E154" s="43">
        <v>162.84</v>
      </c>
      <c r="F154" s="43"/>
      <c r="G154" s="20">
        <f t="shared" si="11"/>
        <v>244.26</v>
      </c>
      <c r="H154" t="s">
        <v>159</v>
      </c>
      <c r="I154" t="s">
        <v>11</v>
      </c>
      <c r="J154">
        <v>100</v>
      </c>
      <c r="K154">
        <v>108.56443454799999</v>
      </c>
      <c r="L154">
        <v>10856.443454799999</v>
      </c>
    </row>
    <row r="155" spans="1:13" ht="51" x14ac:dyDescent="0.3">
      <c r="A155" s="53">
        <v>9.5</v>
      </c>
      <c r="B155" s="48" t="s">
        <v>171</v>
      </c>
      <c r="C155" s="27" t="s">
        <v>11</v>
      </c>
      <c r="D155" s="55">
        <v>100</v>
      </c>
      <c r="E155" s="43">
        <v>172.79</v>
      </c>
      <c r="F155" s="43"/>
      <c r="G155" s="20">
        <f t="shared" si="11"/>
        <v>259.185</v>
      </c>
      <c r="H155" t="s">
        <v>160</v>
      </c>
      <c r="I155" t="s">
        <v>11</v>
      </c>
      <c r="J155">
        <v>100</v>
      </c>
      <c r="K155">
        <v>115.19769938799999</v>
      </c>
      <c r="L155">
        <v>11519.769938799998</v>
      </c>
    </row>
    <row r="156" spans="1:13" ht="51" x14ac:dyDescent="0.3">
      <c r="A156" s="53">
        <v>9.6</v>
      </c>
      <c r="B156" s="48" t="s">
        <v>172</v>
      </c>
      <c r="C156" s="27" t="s">
        <v>11</v>
      </c>
      <c r="D156" s="55">
        <v>100</v>
      </c>
      <c r="E156" s="43">
        <v>164.33</v>
      </c>
      <c r="F156" s="43"/>
      <c r="G156" s="20">
        <f t="shared" si="11"/>
        <v>246.495</v>
      </c>
      <c r="H156" t="s">
        <v>161</v>
      </c>
      <c r="I156" t="s">
        <v>11</v>
      </c>
      <c r="J156">
        <v>100</v>
      </c>
      <c r="K156">
        <v>109.55942427399998</v>
      </c>
      <c r="L156">
        <v>10955.942427399998</v>
      </c>
    </row>
    <row r="157" spans="1:13" ht="51" x14ac:dyDescent="0.3">
      <c r="A157" s="53">
        <v>9.6999999999999993</v>
      </c>
      <c r="B157" s="48" t="s">
        <v>173</v>
      </c>
      <c r="C157" s="27" t="s">
        <v>11</v>
      </c>
      <c r="D157" s="55">
        <v>100</v>
      </c>
      <c r="E157" s="43">
        <v>145.1</v>
      </c>
      <c r="F157" s="43"/>
      <c r="G157" s="20">
        <f t="shared" si="11"/>
        <v>217.64999999999998</v>
      </c>
      <c r="H157" t="s">
        <v>162</v>
      </c>
      <c r="I157" t="s">
        <v>11</v>
      </c>
      <c r="J157">
        <v>100</v>
      </c>
      <c r="K157">
        <v>96.735112249999986</v>
      </c>
      <c r="L157">
        <v>9673.5112249999984</v>
      </c>
    </row>
    <row r="158" spans="1:13" ht="51" x14ac:dyDescent="0.3">
      <c r="A158" s="53">
        <v>9.8000000000000007</v>
      </c>
      <c r="B158" s="48" t="s">
        <v>174</v>
      </c>
      <c r="C158" s="27" t="s">
        <v>11</v>
      </c>
      <c r="D158" s="55">
        <v>100</v>
      </c>
      <c r="E158" s="43">
        <v>164.33</v>
      </c>
      <c r="F158" s="43"/>
      <c r="G158" s="20">
        <f t="shared" si="11"/>
        <v>246.495</v>
      </c>
      <c r="H158" t="s">
        <v>163</v>
      </c>
      <c r="I158" t="s">
        <v>11</v>
      </c>
      <c r="J158">
        <v>100</v>
      </c>
      <c r="K158">
        <v>109.55942427399998</v>
      </c>
      <c r="L158">
        <v>10955.942427399998</v>
      </c>
    </row>
    <row r="159" spans="1:13" ht="51" x14ac:dyDescent="0.3">
      <c r="A159" s="53">
        <v>9.9</v>
      </c>
      <c r="B159" s="48" t="s">
        <v>175</v>
      </c>
      <c r="C159" s="27" t="s">
        <v>11</v>
      </c>
      <c r="D159" s="55">
        <v>100</v>
      </c>
      <c r="E159" s="43">
        <v>174.45</v>
      </c>
      <c r="F159" s="43"/>
      <c r="G159" s="20">
        <f t="shared" si="11"/>
        <v>261.67499999999995</v>
      </c>
      <c r="H159" t="s">
        <v>164</v>
      </c>
      <c r="I159" t="s">
        <v>11</v>
      </c>
      <c r="J159">
        <v>100</v>
      </c>
      <c r="K159">
        <v>116.303243528</v>
      </c>
      <c r="L159">
        <v>11630.3243528</v>
      </c>
    </row>
    <row r="160" spans="1:13" ht="51" x14ac:dyDescent="0.3">
      <c r="A160" s="54">
        <v>9.1</v>
      </c>
      <c r="B160" s="48" t="s">
        <v>176</v>
      </c>
      <c r="C160" s="27" t="s">
        <v>11</v>
      </c>
      <c r="D160" s="55">
        <v>100</v>
      </c>
      <c r="E160" s="43">
        <v>182.58</v>
      </c>
      <c r="F160" s="43"/>
      <c r="G160" s="20">
        <f t="shared" si="11"/>
        <v>273.87</v>
      </c>
      <c r="H160" t="s">
        <v>165</v>
      </c>
      <c r="I160" t="s">
        <v>11</v>
      </c>
      <c r="J160">
        <v>100</v>
      </c>
      <c r="K160">
        <v>121.72040981399998</v>
      </c>
      <c r="L160">
        <v>12172.040981399998</v>
      </c>
    </row>
    <row r="161" spans="1:34" ht="51" x14ac:dyDescent="0.3">
      <c r="A161" s="53">
        <v>9.11</v>
      </c>
      <c r="B161" s="48" t="s">
        <v>177</v>
      </c>
      <c r="C161" s="27" t="s">
        <v>11</v>
      </c>
      <c r="D161" s="55">
        <v>100</v>
      </c>
      <c r="E161" s="43">
        <v>174.45</v>
      </c>
      <c r="F161" s="43"/>
      <c r="G161" s="20">
        <f t="shared" si="11"/>
        <v>261.67499999999995</v>
      </c>
      <c r="H161" t="s">
        <v>166</v>
      </c>
      <c r="I161" t="s">
        <v>11</v>
      </c>
      <c r="J161">
        <v>100</v>
      </c>
      <c r="K161">
        <v>116.303243528</v>
      </c>
      <c r="L161">
        <v>11630.3243528</v>
      </c>
    </row>
    <row r="162" spans="1:34" x14ac:dyDescent="0.3">
      <c r="A162" s="52">
        <v>10</v>
      </c>
      <c r="B162" s="56" t="s">
        <v>228</v>
      </c>
      <c r="C162" s="27"/>
      <c r="D162" s="55"/>
      <c r="E162" s="43"/>
      <c r="F162" s="43"/>
      <c r="G162" s="20"/>
    </row>
    <row r="163" spans="1:34" ht="114.75" x14ac:dyDescent="0.3">
      <c r="A163" s="53">
        <v>10.1</v>
      </c>
      <c r="B163" s="48" t="s">
        <v>236</v>
      </c>
      <c r="C163" s="27" t="s">
        <v>11</v>
      </c>
      <c r="D163" s="55">
        <v>2</v>
      </c>
      <c r="E163" s="43">
        <v>2832.93</v>
      </c>
      <c r="F163" s="43">
        <f>E163*D163</f>
        <v>5665.86</v>
      </c>
      <c r="G163" s="20"/>
      <c r="H163" s="76" t="s">
        <v>231</v>
      </c>
    </row>
    <row r="164" spans="1:34" ht="51" x14ac:dyDescent="0.3">
      <c r="A164" s="53">
        <v>10.199999999999999</v>
      </c>
      <c r="B164" s="48" t="s">
        <v>233</v>
      </c>
      <c r="C164" s="27" t="s">
        <v>17</v>
      </c>
      <c r="D164" s="55">
        <v>2</v>
      </c>
      <c r="E164" s="43">
        <v>1786.2</v>
      </c>
      <c r="F164" s="43">
        <f>E164*D164</f>
        <v>3572.4</v>
      </c>
      <c r="G164" s="20"/>
      <c r="H164" s="76">
        <v>149.41</v>
      </c>
      <c r="I164">
        <f>0.3*0.3</f>
        <v>0.09</v>
      </c>
      <c r="J164">
        <f>I164*H164</f>
        <v>13.446899999999999</v>
      </c>
      <c r="K164">
        <f>J164*4</f>
        <v>53.787599999999998</v>
      </c>
    </row>
    <row r="165" spans="1:34" ht="38.25" x14ac:dyDescent="0.3">
      <c r="A165" s="53">
        <v>10.3</v>
      </c>
      <c r="B165" s="48" t="s">
        <v>235</v>
      </c>
      <c r="C165" s="27" t="s">
        <v>11</v>
      </c>
      <c r="D165" s="55">
        <v>2</v>
      </c>
      <c r="E165" s="43">
        <v>1242.44</v>
      </c>
      <c r="F165" s="43">
        <f t="shared" ref="F165:F168" si="12">E165*D165</f>
        <v>2484.88</v>
      </c>
      <c r="G165" s="20"/>
      <c r="H165" s="76"/>
    </row>
    <row r="166" spans="1:34" ht="63.75" x14ac:dyDescent="0.3">
      <c r="A166" s="53">
        <v>10.4</v>
      </c>
      <c r="B166" s="48" t="s">
        <v>229</v>
      </c>
      <c r="C166" s="27" t="s">
        <v>17</v>
      </c>
      <c r="D166" s="55">
        <v>35.159999999999997</v>
      </c>
      <c r="E166" s="43">
        <v>195</v>
      </c>
      <c r="F166" s="43">
        <f t="shared" si="12"/>
        <v>6856.1999999999989</v>
      </c>
      <c r="G166" s="20"/>
      <c r="H166">
        <v>5.86</v>
      </c>
      <c r="I166">
        <f>H166*2*3</f>
        <v>35.160000000000004</v>
      </c>
    </row>
    <row r="167" spans="1:34" ht="51" x14ac:dyDescent="0.3">
      <c r="A167" s="53">
        <v>10.5</v>
      </c>
      <c r="B167" s="48" t="s">
        <v>230</v>
      </c>
      <c r="C167" s="27" t="s">
        <v>17</v>
      </c>
      <c r="D167" s="55">
        <v>1440.36</v>
      </c>
      <c r="E167" s="43">
        <v>195</v>
      </c>
      <c r="F167" s="43">
        <f t="shared" si="12"/>
        <v>280870.19999999995</v>
      </c>
      <c r="G167" s="20"/>
      <c r="H167">
        <v>32.9</v>
      </c>
      <c r="I167">
        <v>12.4</v>
      </c>
      <c r="J167">
        <v>8.76</v>
      </c>
      <c r="K167">
        <v>8.76</v>
      </c>
      <c r="L167">
        <v>4.05</v>
      </c>
      <c r="M167">
        <v>4.05</v>
      </c>
      <c r="N167">
        <v>5.76</v>
      </c>
      <c r="O167">
        <f>SUM(I167:N167)</f>
        <v>43.779999999999994</v>
      </c>
      <c r="P167">
        <f>O167*H167</f>
        <v>1440.3619999999999</v>
      </c>
    </row>
    <row r="168" spans="1:34" ht="51" x14ac:dyDescent="0.3">
      <c r="A168" s="53">
        <v>10.6</v>
      </c>
      <c r="B168" s="48" t="s">
        <v>232</v>
      </c>
      <c r="C168" s="27" t="s">
        <v>17</v>
      </c>
      <c r="D168" s="55">
        <v>1002.03</v>
      </c>
      <c r="E168" s="43">
        <v>195</v>
      </c>
      <c r="F168" s="43">
        <f t="shared" si="12"/>
        <v>195395.85</v>
      </c>
      <c r="G168" s="20"/>
      <c r="H168">
        <v>9.82</v>
      </c>
      <c r="I168">
        <v>0.35</v>
      </c>
      <c r="J168">
        <v>0.67</v>
      </c>
      <c r="K168">
        <v>1</v>
      </c>
      <c r="L168">
        <v>1.32</v>
      </c>
      <c r="M168">
        <v>1.65</v>
      </c>
      <c r="N168">
        <v>1.97</v>
      </c>
      <c r="O168">
        <v>2.2999999999999998</v>
      </c>
      <c r="P168">
        <v>2.62</v>
      </c>
      <c r="Q168">
        <v>2.95</v>
      </c>
      <c r="R168">
        <v>3.28</v>
      </c>
      <c r="S168">
        <v>3.6</v>
      </c>
      <c r="T168">
        <v>3.93</v>
      </c>
      <c r="U168">
        <v>4.58</v>
      </c>
      <c r="V168">
        <v>4.9000000000000004</v>
      </c>
      <c r="W168">
        <v>5.23</v>
      </c>
      <c r="X168">
        <v>5.55</v>
      </c>
      <c r="Y168">
        <v>5.88</v>
      </c>
      <c r="Z168">
        <v>6.21</v>
      </c>
      <c r="AA168">
        <v>6.53</v>
      </c>
      <c r="AB168">
        <v>6.85</v>
      </c>
      <c r="AC168">
        <v>7.18</v>
      </c>
      <c r="AD168">
        <v>7.5</v>
      </c>
      <c r="AE168">
        <v>7.83</v>
      </c>
      <c r="AF168">
        <v>8.16</v>
      </c>
      <c r="AG168">
        <f>SUM(I168:AF168)</f>
        <v>102.03999999999998</v>
      </c>
      <c r="AH168">
        <f>AG168*H168</f>
        <v>1002.0327999999998</v>
      </c>
    </row>
    <row r="169" spans="1:34" x14ac:dyDescent="0.3">
      <c r="A169" s="52">
        <v>11</v>
      </c>
      <c r="B169" s="56" t="s">
        <v>115</v>
      </c>
      <c r="C169" s="27"/>
      <c r="D169" s="55"/>
      <c r="E169" s="43"/>
      <c r="F169" s="43"/>
    </row>
    <row r="170" spans="1:34" x14ac:dyDescent="0.3">
      <c r="A170" s="52">
        <v>11.1</v>
      </c>
      <c r="B170" s="56" t="s">
        <v>240</v>
      </c>
      <c r="C170" s="27"/>
      <c r="D170" s="55"/>
      <c r="E170" s="43"/>
      <c r="F170" s="43"/>
    </row>
    <row r="171" spans="1:34" ht="63.75" x14ac:dyDescent="0.3">
      <c r="A171" s="53" t="s">
        <v>266</v>
      </c>
      <c r="B171" s="48" t="s">
        <v>241</v>
      </c>
      <c r="C171" s="27" t="s">
        <v>11</v>
      </c>
      <c r="D171" s="55">
        <v>6</v>
      </c>
      <c r="E171" s="43">
        <v>12800</v>
      </c>
      <c r="F171" s="43">
        <v>76800</v>
      </c>
    </row>
    <row r="172" spans="1:34" ht="63.75" x14ac:dyDescent="0.3">
      <c r="A172" s="53" t="s">
        <v>267</v>
      </c>
      <c r="B172" s="48" t="s">
        <v>242</v>
      </c>
      <c r="C172" s="27" t="s">
        <v>10</v>
      </c>
      <c r="D172" s="55">
        <v>110</v>
      </c>
      <c r="E172" s="43">
        <v>237</v>
      </c>
      <c r="F172" s="43">
        <v>26070</v>
      </c>
    </row>
    <row r="173" spans="1:34" ht="51" x14ac:dyDescent="0.3">
      <c r="A173" s="53" t="s">
        <v>268</v>
      </c>
      <c r="B173" s="48" t="s">
        <v>243</v>
      </c>
      <c r="C173" s="27" t="s">
        <v>10</v>
      </c>
      <c r="D173" s="55">
        <v>110</v>
      </c>
      <c r="E173" s="43">
        <v>128.9</v>
      </c>
      <c r="F173" s="43">
        <v>14179</v>
      </c>
    </row>
    <row r="174" spans="1:34" ht="127.5" x14ac:dyDescent="0.3">
      <c r="A174" s="53" t="s">
        <v>269</v>
      </c>
      <c r="B174" s="48" t="s">
        <v>244</v>
      </c>
      <c r="C174" s="27" t="s">
        <v>58</v>
      </c>
      <c r="D174" s="55">
        <v>3</v>
      </c>
      <c r="E174" s="43">
        <v>9950</v>
      </c>
      <c r="F174" s="43">
        <v>29850</v>
      </c>
    </row>
    <row r="175" spans="1:34" ht="76.5" x14ac:dyDescent="0.3">
      <c r="A175" s="53" t="s">
        <v>270</v>
      </c>
      <c r="B175" s="48" t="s">
        <v>245</v>
      </c>
      <c r="C175" s="27" t="s">
        <v>11</v>
      </c>
      <c r="D175" s="55">
        <v>1</v>
      </c>
      <c r="E175" s="43">
        <v>5800</v>
      </c>
      <c r="F175" s="43">
        <v>5800</v>
      </c>
    </row>
    <row r="176" spans="1:34" ht="51" x14ac:dyDescent="0.3">
      <c r="A176" s="53" t="s">
        <v>271</v>
      </c>
      <c r="B176" s="48" t="s">
        <v>246</v>
      </c>
      <c r="C176" s="27" t="s">
        <v>11</v>
      </c>
      <c r="D176" s="55">
        <v>1</v>
      </c>
      <c r="E176" s="43">
        <v>1500</v>
      </c>
      <c r="F176" s="43">
        <v>1500</v>
      </c>
    </row>
    <row r="177" spans="1:6" ht="114.75" x14ac:dyDescent="0.3">
      <c r="A177" s="53" t="s">
        <v>272</v>
      </c>
      <c r="B177" s="48" t="s">
        <v>247</v>
      </c>
      <c r="C177" s="27" t="s">
        <v>11</v>
      </c>
      <c r="D177" s="55">
        <v>1</v>
      </c>
      <c r="E177" s="43">
        <v>2500</v>
      </c>
      <c r="F177" s="43">
        <v>2500</v>
      </c>
    </row>
    <row r="178" spans="1:6" ht="38.25" x14ac:dyDescent="0.3">
      <c r="A178" s="53" t="s">
        <v>273</v>
      </c>
      <c r="B178" s="48" t="s">
        <v>248</v>
      </c>
      <c r="C178" s="27" t="s">
        <v>11</v>
      </c>
      <c r="D178" s="55">
        <v>3</v>
      </c>
      <c r="E178" s="43">
        <v>3500</v>
      </c>
      <c r="F178" s="43">
        <v>10500</v>
      </c>
    </row>
    <row r="179" spans="1:6" ht="76.5" x14ac:dyDescent="0.3">
      <c r="A179" s="53" t="s">
        <v>274</v>
      </c>
      <c r="B179" s="48" t="s">
        <v>249</v>
      </c>
      <c r="C179" s="27" t="s">
        <v>11</v>
      </c>
      <c r="D179" s="55">
        <v>6</v>
      </c>
      <c r="E179" s="43">
        <v>750</v>
      </c>
      <c r="F179" s="43">
        <v>4500</v>
      </c>
    </row>
    <row r="180" spans="1:6" ht="76.5" x14ac:dyDescent="0.3">
      <c r="A180" s="53" t="s">
        <v>275</v>
      </c>
      <c r="B180" s="48" t="s">
        <v>250</v>
      </c>
      <c r="C180" s="27" t="s">
        <v>11</v>
      </c>
      <c r="D180" s="55">
        <v>3</v>
      </c>
      <c r="E180" s="43">
        <v>5320</v>
      </c>
      <c r="F180" s="43">
        <v>15960</v>
      </c>
    </row>
    <row r="181" spans="1:6" x14ac:dyDescent="0.3">
      <c r="A181" s="52">
        <v>11.2</v>
      </c>
      <c r="B181" s="56" t="s">
        <v>251</v>
      </c>
      <c r="C181" s="27"/>
      <c r="D181" s="55"/>
      <c r="E181" s="43"/>
      <c r="F181" s="43"/>
    </row>
    <row r="182" spans="1:6" ht="63.75" x14ac:dyDescent="0.3">
      <c r="A182" s="53" t="s">
        <v>276</v>
      </c>
      <c r="B182" s="48" t="s">
        <v>252</v>
      </c>
      <c r="C182" s="27" t="s">
        <v>11</v>
      </c>
      <c r="D182" s="55">
        <v>2</v>
      </c>
      <c r="E182" s="43">
        <v>3878</v>
      </c>
      <c r="F182" s="43">
        <v>7756</v>
      </c>
    </row>
    <row r="183" spans="1:6" ht="63.75" x14ac:dyDescent="0.3">
      <c r="A183" s="53" t="s">
        <v>277</v>
      </c>
      <c r="B183" s="48" t="s">
        <v>253</v>
      </c>
      <c r="C183" s="27" t="s">
        <v>11</v>
      </c>
      <c r="D183" s="55">
        <v>3</v>
      </c>
      <c r="E183" s="43">
        <v>2805</v>
      </c>
      <c r="F183" s="43">
        <v>8415</v>
      </c>
    </row>
    <row r="184" spans="1:6" x14ac:dyDescent="0.3">
      <c r="A184" s="52">
        <v>11.3</v>
      </c>
      <c r="B184" s="56" t="s">
        <v>254</v>
      </c>
      <c r="C184" s="27"/>
      <c r="D184" s="55"/>
      <c r="E184" s="43"/>
      <c r="F184" s="43"/>
    </row>
    <row r="185" spans="1:6" ht="63.75" x14ac:dyDescent="0.3">
      <c r="A185" s="53" t="s">
        <v>278</v>
      </c>
      <c r="B185" s="48" t="s">
        <v>241</v>
      </c>
      <c r="C185" s="27" t="s">
        <v>11</v>
      </c>
      <c r="D185" s="55">
        <v>8</v>
      </c>
      <c r="E185" s="43">
        <v>12800</v>
      </c>
      <c r="F185" s="43">
        <v>102400</v>
      </c>
    </row>
    <row r="186" spans="1:6" ht="63.75" x14ac:dyDescent="0.3">
      <c r="A186" s="53" t="s">
        <v>279</v>
      </c>
      <c r="B186" s="48" t="s">
        <v>242</v>
      </c>
      <c r="C186" s="27" t="s">
        <v>10</v>
      </c>
      <c r="D186" s="55">
        <v>80</v>
      </c>
      <c r="E186" s="43">
        <v>237</v>
      </c>
      <c r="F186" s="43">
        <v>18960</v>
      </c>
    </row>
    <row r="187" spans="1:6" ht="51" x14ac:dyDescent="0.3">
      <c r="A187" s="53" t="s">
        <v>281</v>
      </c>
      <c r="B187" s="48" t="s">
        <v>243</v>
      </c>
      <c r="C187" s="27" t="s">
        <v>10</v>
      </c>
      <c r="D187" s="55">
        <v>80</v>
      </c>
      <c r="E187" s="43">
        <v>128.9</v>
      </c>
      <c r="F187" s="43">
        <v>10312</v>
      </c>
    </row>
    <row r="188" spans="1:6" ht="127.5" x14ac:dyDescent="0.3">
      <c r="A188" s="53" t="s">
        <v>282</v>
      </c>
      <c r="B188" s="48" t="s">
        <v>244</v>
      </c>
      <c r="C188" s="27" t="s">
        <v>58</v>
      </c>
      <c r="D188" s="55">
        <v>4</v>
      </c>
      <c r="E188" s="43">
        <v>9950</v>
      </c>
      <c r="F188" s="43">
        <v>39800</v>
      </c>
    </row>
    <row r="189" spans="1:6" ht="76.5" x14ac:dyDescent="0.3">
      <c r="A189" s="53" t="s">
        <v>283</v>
      </c>
      <c r="B189" s="48" t="s">
        <v>245</v>
      </c>
      <c r="C189" s="27" t="s">
        <v>11</v>
      </c>
      <c r="D189" s="55">
        <v>1</v>
      </c>
      <c r="E189" s="43">
        <v>5800</v>
      </c>
      <c r="F189" s="43">
        <v>5800</v>
      </c>
    </row>
    <row r="190" spans="1:6" ht="51" x14ac:dyDescent="0.3">
      <c r="A190" s="53" t="s">
        <v>284</v>
      </c>
      <c r="B190" s="48" t="s">
        <v>246</v>
      </c>
      <c r="C190" s="27" t="s">
        <v>11</v>
      </c>
      <c r="D190" s="55">
        <v>1</v>
      </c>
      <c r="E190" s="43">
        <v>1500</v>
      </c>
      <c r="F190" s="43">
        <v>1500</v>
      </c>
    </row>
    <row r="191" spans="1:6" ht="114.75" x14ac:dyDescent="0.3">
      <c r="A191" s="53" t="s">
        <v>285</v>
      </c>
      <c r="B191" s="48" t="s">
        <v>247</v>
      </c>
      <c r="C191" s="27" t="s">
        <v>11</v>
      </c>
      <c r="D191" s="55">
        <v>1</v>
      </c>
      <c r="E191" s="43">
        <v>2500</v>
      </c>
      <c r="F191" s="43">
        <v>2500</v>
      </c>
    </row>
    <row r="192" spans="1:6" ht="38.25" x14ac:dyDescent="0.3">
      <c r="A192" s="53" t="s">
        <v>286</v>
      </c>
      <c r="B192" s="48" t="s">
        <v>248</v>
      </c>
      <c r="C192" s="27" t="s">
        <v>11</v>
      </c>
      <c r="D192" s="55">
        <v>3</v>
      </c>
      <c r="E192" s="43">
        <v>3500</v>
      </c>
      <c r="F192" s="43">
        <v>10500</v>
      </c>
    </row>
    <row r="193" spans="1:12" ht="76.5" x14ac:dyDescent="0.3">
      <c r="A193" s="53" t="s">
        <v>280</v>
      </c>
      <c r="B193" s="48" t="s">
        <v>249</v>
      </c>
      <c r="C193" s="27" t="s">
        <v>11</v>
      </c>
      <c r="D193" s="55">
        <v>8</v>
      </c>
      <c r="E193" s="43">
        <v>750</v>
      </c>
      <c r="F193" s="43">
        <v>6000</v>
      </c>
    </row>
    <row r="194" spans="1:12" ht="76.5" x14ac:dyDescent="0.3">
      <c r="A194" s="53" t="s">
        <v>287</v>
      </c>
      <c r="B194" s="48" t="s">
        <v>250</v>
      </c>
      <c r="C194" s="27" t="s">
        <v>11</v>
      </c>
      <c r="D194" s="55">
        <v>3</v>
      </c>
      <c r="E194" s="43">
        <v>5320</v>
      </c>
      <c r="F194" s="43">
        <v>15960</v>
      </c>
    </row>
    <row r="195" spans="1:12" x14ac:dyDescent="0.3">
      <c r="A195" s="52">
        <v>11.4</v>
      </c>
      <c r="B195" s="56" t="s">
        <v>251</v>
      </c>
      <c r="C195" s="27"/>
      <c r="D195" s="55"/>
      <c r="E195" s="43"/>
      <c r="F195" s="43"/>
    </row>
    <row r="196" spans="1:12" ht="63.75" x14ac:dyDescent="0.3">
      <c r="A196" s="53" t="s">
        <v>288</v>
      </c>
      <c r="B196" s="48" t="s">
        <v>252</v>
      </c>
      <c r="C196" s="27" t="s">
        <v>11</v>
      </c>
      <c r="D196" s="55">
        <v>1</v>
      </c>
      <c r="E196" s="43">
        <v>3878</v>
      </c>
      <c r="F196" s="43">
        <v>3878</v>
      </c>
    </row>
    <row r="197" spans="1:12" ht="63.75" x14ac:dyDescent="0.3">
      <c r="A197" s="53" t="s">
        <v>289</v>
      </c>
      <c r="B197" s="48" t="s">
        <v>253</v>
      </c>
      <c r="C197" s="27" t="s">
        <v>11</v>
      </c>
      <c r="D197" s="55">
        <v>3</v>
      </c>
      <c r="E197" s="43">
        <v>2805</v>
      </c>
      <c r="F197" s="43">
        <v>8415</v>
      </c>
    </row>
    <row r="198" spans="1:12" ht="76.5" x14ac:dyDescent="0.3">
      <c r="A198" s="53" t="s">
        <v>290</v>
      </c>
      <c r="B198" s="48" t="s">
        <v>255</v>
      </c>
      <c r="C198" s="27" t="s">
        <v>11</v>
      </c>
      <c r="D198" s="55">
        <v>3</v>
      </c>
      <c r="E198" s="43">
        <v>11550</v>
      </c>
      <c r="F198" s="43">
        <v>34650</v>
      </c>
    </row>
    <row r="199" spans="1:12" x14ac:dyDescent="0.3">
      <c r="A199" s="52">
        <v>11.5</v>
      </c>
      <c r="B199" s="56" t="s">
        <v>256</v>
      </c>
      <c r="C199" s="27"/>
      <c r="D199" s="55"/>
      <c r="E199" s="43"/>
      <c r="F199" s="43"/>
    </row>
    <row r="200" spans="1:12" ht="51" x14ac:dyDescent="0.3">
      <c r="A200" s="53" t="s">
        <v>291</v>
      </c>
      <c r="B200" s="48" t="s">
        <v>257</v>
      </c>
      <c r="C200" s="27" t="s">
        <v>11</v>
      </c>
      <c r="D200" s="55">
        <v>10</v>
      </c>
      <c r="E200" s="43">
        <v>8586.5400000000009</v>
      </c>
      <c r="F200" s="43">
        <v>85865.400000000009</v>
      </c>
    </row>
    <row r="201" spans="1:12" ht="63.75" x14ac:dyDescent="0.3">
      <c r="A201" s="53" t="s">
        <v>292</v>
      </c>
      <c r="B201" s="48" t="s">
        <v>242</v>
      </c>
      <c r="C201" s="27" t="s">
        <v>10</v>
      </c>
      <c r="D201" s="55">
        <v>120</v>
      </c>
      <c r="E201" s="43">
        <v>237</v>
      </c>
      <c r="F201" s="43">
        <v>28440</v>
      </c>
    </row>
    <row r="202" spans="1:12" ht="51" x14ac:dyDescent="0.3">
      <c r="A202" s="53" t="s">
        <v>293</v>
      </c>
      <c r="B202" s="48" t="s">
        <v>243</v>
      </c>
      <c r="C202" s="27" t="s">
        <v>10</v>
      </c>
      <c r="D202" s="55">
        <v>120</v>
      </c>
      <c r="E202" s="43">
        <v>128.9</v>
      </c>
      <c r="F202" s="43">
        <v>15468</v>
      </c>
      <c r="H202" t="s">
        <v>234</v>
      </c>
      <c r="I202" t="s">
        <v>11</v>
      </c>
      <c r="J202">
        <v>12</v>
      </c>
      <c r="K202">
        <v>1242.44</v>
      </c>
      <c r="L202">
        <v>14909.28</v>
      </c>
    </row>
    <row r="203" spans="1:12" ht="102" x14ac:dyDescent="0.3">
      <c r="A203" s="53" t="s">
        <v>294</v>
      </c>
      <c r="B203" s="48" t="s">
        <v>258</v>
      </c>
      <c r="C203" s="27" t="s">
        <v>11</v>
      </c>
      <c r="D203" s="55">
        <v>4</v>
      </c>
      <c r="E203" s="43">
        <v>10831</v>
      </c>
      <c r="F203" s="43">
        <v>43324</v>
      </c>
    </row>
    <row r="204" spans="1:12" ht="114.75" x14ac:dyDescent="0.3">
      <c r="A204" s="53" t="s">
        <v>295</v>
      </c>
      <c r="B204" s="48" t="s">
        <v>259</v>
      </c>
      <c r="C204" s="27" t="s">
        <v>12</v>
      </c>
      <c r="D204" s="55">
        <v>2</v>
      </c>
      <c r="E204" s="43">
        <v>1978</v>
      </c>
      <c r="F204" s="43">
        <v>3956</v>
      </c>
    </row>
    <row r="205" spans="1:12" x14ac:dyDescent="0.3">
      <c r="A205" s="53">
        <v>11.6</v>
      </c>
      <c r="B205" s="56" t="s">
        <v>251</v>
      </c>
      <c r="C205" s="27"/>
      <c r="D205" s="55"/>
      <c r="E205" s="43"/>
      <c r="F205" s="43"/>
    </row>
    <row r="206" spans="1:12" ht="51" x14ac:dyDescent="0.3">
      <c r="A206" s="53" t="s">
        <v>296</v>
      </c>
      <c r="B206" s="48" t="s">
        <v>260</v>
      </c>
      <c r="C206" s="27" t="s">
        <v>11</v>
      </c>
      <c r="D206" s="55">
        <v>6</v>
      </c>
      <c r="E206" s="43">
        <v>7021</v>
      </c>
      <c r="F206" s="43">
        <v>42126</v>
      </c>
    </row>
    <row r="207" spans="1:12" ht="63.75" x14ac:dyDescent="0.3">
      <c r="A207" s="53" t="s">
        <v>297</v>
      </c>
      <c r="B207" s="48" t="s">
        <v>253</v>
      </c>
      <c r="C207" s="27" t="s">
        <v>11</v>
      </c>
      <c r="D207" s="55">
        <v>6</v>
      </c>
      <c r="E207" s="43">
        <v>2805</v>
      </c>
      <c r="F207" s="43">
        <v>16830</v>
      </c>
    </row>
    <row r="208" spans="1:12" x14ac:dyDescent="0.3">
      <c r="A208" s="52">
        <v>11.7</v>
      </c>
      <c r="B208" s="56" t="s">
        <v>261</v>
      </c>
      <c r="C208" s="27"/>
      <c r="D208" s="55"/>
      <c r="E208" s="43"/>
      <c r="F208" s="43"/>
      <c r="H208">
        <v>9.23</v>
      </c>
      <c r="I208">
        <f>H208*6</f>
        <v>55.38</v>
      </c>
      <c r="J208">
        <f>1406.29/I208</f>
        <v>25.393463344167568</v>
      </c>
    </row>
    <row r="209" spans="1:8" ht="51" x14ac:dyDescent="0.3">
      <c r="A209" s="53" t="s">
        <v>298</v>
      </c>
      <c r="B209" s="48" t="s">
        <v>257</v>
      </c>
      <c r="C209" s="27" t="s">
        <v>11</v>
      </c>
      <c r="D209" s="55">
        <v>10</v>
      </c>
      <c r="E209" s="43">
        <v>8586.5400000000009</v>
      </c>
      <c r="F209" s="43">
        <v>85865.400000000009</v>
      </c>
    </row>
    <row r="210" spans="1:8" ht="63.75" x14ac:dyDescent="0.3">
      <c r="A210" s="53" t="s">
        <v>299</v>
      </c>
      <c r="B210" s="48" t="s">
        <v>242</v>
      </c>
      <c r="C210" s="27" t="s">
        <v>10</v>
      </c>
      <c r="D210" s="55">
        <v>230</v>
      </c>
      <c r="E210" s="43">
        <v>237</v>
      </c>
      <c r="F210" s="43">
        <v>54510</v>
      </c>
    </row>
    <row r="211" spans="1:8" ht="51" x14ac:dyDescent="0.3">
      <c r="A211" s="53" t="s">
        <v>300</v>
      </c>
      <c r="B211" s="48" t="s">
        <v>243</v>
      </c>
      <c r="C211" s="27" t="s">
        <v>10</v>
      </c>
      <c r="D211" s="55">
        <v>230</v>
      </c>
      <c r="E211" s="43">
        <v>128.9</v>
      </c>
      <c r="F211" s="43">
        <v>29647</v>
      </c>
    </row>
    <row r="212" spans="1:8" ht="102" x14ac:dyDescent="0.3">
      <c r="A212" s="53" t="s">
        <v>301</v>
      </c>
      <c r="B212" s="48" t="s">
        <v>258</v>
      </c>
      <c r="C212" s="27" t="s">
        <v>11</v>
      </c>
      <c r="D212" s="55">
        <v>3</v>
      </c>
      <c r="E212" s="43">
        <v>10831</v>
      </c>
      <c r="F212" s="43">
        <v>32493</v>
      </c>
    </row>
    <row r="213" spans="1:8" ht="114.75" x14ac:dyDescent="0.3">
      <c r="A213" s="53" t="s">
        <v>302</v>
      </c>
      <c r="B213" s="48" t="s">
        <v>259</v>
      </c>
      <c r="C213" s="27" t="s">
        <v>12</v>
      </c>
      <c r="D213" s="55">
        <v>4</v>
      </c>
      <c r="E213" s="43">
        <v>1978</v>
      </c>
      <c r="F213" s="43">
        <v>7912</v>
      </c>
    </row>
    <row r="214" spans="1:8" x14ac:dyDescent="0.3">
      <c r="A214" s="53">
        <v>11.8</v>
      </c>
      <c r="B214" s="56" t="s">
        <v>251</v>
      </c>
      <c r="C214" s="27"/>
      <c r="D214" s="55"/>
      <c r="E214" s="43"/>
      <c r="F214" s="43"/>
    </row>
    <row r="215" spans="1:8" ht="51" x14ac:dyDescent="0.3">
      <c r="A215" s="53" t="s">
        <v>303</v>
      </c>
      <c r="B215" s="48" t="s">
        <v>260</v>
      </c>
      <c r="C215" s="27" t="s">
        <v>11</v>
      </c>
      <c r="D215" s="55">
        <v>7</v>
      </c>
      <c r="E215" s="43">
        <v>6300</v>
      </c>
      <c r="F215" s="43">
        <v>44100</v>
      </c>
    </row>
    <row r="216" spans="1:8" ht="63.75" x14ac:dyDescent="0.3">
      <c r="A216" s="53" t="s">
        <v>304</v>
      </c>
      <c r="B216" s="48" t="s">
        <v>253</v>
      </c>
      <c r="C216" s="27" t="s">
        <v>11</v>
      </c>
      <c r="D216" s="55">
        <v>7</v>
      </c>
      <c r="E216" s="43">
        <v>2805</v>
      </c>
      <c r="F216" s="43">
        <v>19635</v>
      </c>
    </row>
    <row r="217" spans="1:8" x14ac:dyDescent="0.3">
      <c r="A217" s="52">
        <v>11.9</v>
      </c>
      <c r="B217" s="30" t="s">
        <v>262</v>
      </c>
      <c r="C217" s="27"/>
      <c r="D217" s="55"/>
      <c r="E217" s="43"/>
      <c r="F217" s="43"/>
    </row>
    <row r="218" spans="1:8" ht="127.5" x14ac:dyDescent="0.3">
      <c r="A218" s="53" t="s">
        <v>305</v>
      </c>
      <c r="B218" s="48" t="s">
        <v>263</v>
      </c>
      <c r="C218" s="27" t="s">
        <v>11</v>
      </c>
      <c r="D218" s="55">
        <v>1</v>
      </c>
      <c r="E218" s="43">
        <v>10300</v>
      </c>
      <c r="F218" s="43">
        <v>10300</v>
      </c>
    </row>
    <row r="219" spans="1:8" ht="51" x14ac:dyDescent="0.3">
      <c r="A219" s="53" t="s">
        <v>306</v>
      </c>
      <c r="B219" s="48" t="s">
        <v>264</v>
      </c>
      <c r="C219" s="27" t="s">
        <v>11</v>
      </c>
      <c r="D219" s="55">
        <v>1</v>
      </c>
      <c r="E219" s="43">
        <v>9350</v>
      </c>
      <c r="F219" s="43">
        <v>9350</v>
      </c>
    </row>
    <row r="220" spans="1:8" ht="76.5" x14ac:dyDescent="0.3">
      <c r="A220" s="53" t="s">
        <v>307</v>
      </c>
      <c r="B220" s="48" t="s">
        <v>265</v>
      </c>
      <c r="C220" s="27" t="s">
        <v>10</v>
      </c>
      <c r="D220" s="55">
        <v>5</v>
      </c>
      <c r="E220" s="43">
        <v>1685</v>
      </c>
      <c r="F220" s="43">
        <v>8425</v>
      </c>
    </row>
    <row r="221" spans="1:8" x14ac:dyDescent="0.3">
      <c r="A221" s="29">
        <v>12</v>
      </c>
      <c r="B221" s="30" t="s">
        <v>122</v>
      </c>
      <c r="C221" s="31"/>
      <c r="D221" s="32"/>
      <c r="E221" s="33"/>
      <c r="F221" s="34"/>
    </row>
    <row r="222" spans="1:8" ht="94.5" customHeight="1" x14ac:dyDescent="0.3">
      <c r="A222" s="35">
        <v>12.1</v>
      </c>
      <c r="B222" s="36" t="s">
        <v>123</v>
      </c>
      <c r="C222" s="26" t="s">
        <v>11</v>
      </c>
      <c r="D222" s="37">
        <v>1</v>
      </c>
      <c r="E222" s="38">
        <v>9810</v>
      </c>
      <c r="F222" s="38">
        <f>ROUND(E222*D222,2)</f>
        <v>9810</v>
      </c>
    </row>
    <row r="223" spans="1:8" ht="101.25" customHeight="1" x14ac:dyDescent="0.3">
      <c r="A223" s="35">
        <v>12.2</v>
      </c>
      <c r="B223" s="36" t="s">
        <v>124</v>
      </c>
      <c r="C223" s="26" t="s">
        <v>11</v>
      </c>
      <c r="D223" s="37">
        <v>1</v>
      </c>
      <c r="E223" s="38">
        <v>6289.6</v>
      </c>
      <c r="F223" s="38">
        <f>ROUND(E223*D223,2)</f>
        <v>6289.6</v>
      </c>
      <c r="H223" s="57"/>
    </row>
    <row r="224" spans="1:8" x14ac:dyDescent="0.3">
      <c r="A224" s="28"/>
      <c r="B224" s="22"/>
      <c r="C224" s="23"/>
      <c r="D224" s="24"/>
      <c r="E224" s="25"/>
      <c r="F224" s="25"/>
    </row>
    <row r="225" spans="5:8" x14ac:dyDescent="0.3">
      <c r="E225" t="s">
        <v>30</v>
      </c>
      <c r="F225" s="20">
        <f>SUM(F13:F223)</f>
        <v>6506124.6375000002</v>
      </c>
      <c r="H225" s="57"/>
    </row>
    <row r="226" spans="5:8" x14ac:dyDescent="0.3">
      <c r="E226" t="s">
        <v>31</v>
      </c>
      <c r="F226" s="20">
        <f>F225*0.16</f>
        <v>1040979.942</v>
      </c>
      <c r="H226" s="57"/>
    </row>
    <row r="227" spans="5:8" x14ac:dyDescent="0.3">
      <c r="E227" t="s">
        <v>32</v>
      </c>
      <c r="F227" s="21">
        <f>SUM(F225:F226)</f>
        <v>7547104.5795</v>
      </c>
      <c r="H227" s="57"/>
    </row>
  </sheetData>
  <protectedRanges>
    <protectedRange sqref="B70" name="Rango1_4_6_1_19_6_3_1_1_1_1"/>
    <protectedRange sqref="C121:C122 C115:C116" name="Rango1_4_6_1_19_6_3_2"/>
    <protectedRange sqref="B110:C111" name="Rango1_4_6_1_19_6_3_5"/>
    <protectedRange sqref="B71:C72 B87:C87" name="Rango1_4_6_1_19_6_3_1_1_1_1_2"/>
    <protectedRange sqref="B77:C78" name="Rango1_4_6_1_19_6_3_3_1"/>
    <protectedRange sqref="B73:C75 B102:C102 B91:C91 B80:C83" name="Rango1_4_6_1_19_6_3_1_1_1_1_5"/>
    <protectedRange sqref="B118:C119" name="Rango1_4_6_1_19_6_3_2_2"/>
    <protectedRange sqref="B120:C120" name="Rango1_4_6_1_19_6_3_2_3"/>
    <protectedRange sqref="B117:C117" name="Rango1_4_6_1_19_6_3_2_4"/>
    <protectedRange sqref="C123 C125 C127" name="Rango1_4_6_1_19_6_3_2_7"/>
    <protectedRange sqref="C124 C126 C128:C130" name="Rango1_4_6_1_19_6_3_2_8"/>
    <protectedRange sqref="B131:C131" name="Rango1_4_6_1_19_6_3_2_9"/>
    <protectedRange sqref="B222:C223" name="Rango1_4_6_1_19_6_3_2_1_1"/>
    <protectedRange sqref="B97:C100 B90:C90 B92:C93 B88:C88 B109:C109 B84:C86 B103:C107" name="Rango1_4_6_1_19_6_3_1_1_1_1_1"/>
    <protectedRange sqref="C94" name="Rango1_4_6_1_19_6_3_2_1_2"/>
    <protectedRange sqref="H122:I122" name="Rango1_4_6_1_19_6_3_2_10"/>
    <protectedRange sqref="B113:C114" name="Rango1_4_6_1_19_6_3_2_5"/>
    <protectedRange sqref="B123:B130 H123:H130 H113:H114" name="Rango1_4_6_1_19_6_3_2_1"/>
  </protectedRanges>
  <mergeCells count="5">
    <mergeCell ref="A1:F1"/>
    <mergeCell ref="A2:F2"/>
    <mergeCell ref="A3:F3"/>
    <mergeCell ref="A5:F5"/>
    <mergeCell ref="A9:F9"/>
  </mergeCells>
  <hyperlinks>
    <hyperlink ref="I145" r:id="rId1"/>
    <hyperlink ref="H145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(2)</vt:lpstr>
      <vt:lpstr>Hoja1</vt:lpstr>
      <vt:lpstr>'Presupuesto (2)'!Títulos_a_imprimir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COSTOS</dc:creator>
  <cp:lastModifiedBy>topo1</cp:lastModifiedBy>
  <cp:lastPrinted>2024-09-25T00:33:52Z</cp:lastPrinted>
  <dcterms:created xsi:type="dcterms:W3CDTF">2020-10-06T23:18:23Z</dcterms:created>
  <dcterms:modified xsi:type="dcterms:W3CDTF">2024-09-27T18:37:00Z</dcterms:modified>
</cp:coreProperties>
</file>