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DIRECCIÓN GENERAL DE OBRAS PUBLICAS\2024\LICITACIONES PUBLICAS 2024\R33-017-24 CONSTRUCCIÓN DE PARQUE ALTAMIRA\"/>
    </mc:Choice>
  </mc:AlternateContent>
  <bookViews>
    <workbookView xWindow="0" yWindow="0" windowWidth="28800" windowHeight="11730" tabRatio="875" activeTab="7"/>
  </bookViews>
  <sheets>
    <sheet name="CATALOGO" sheetId="12" r:id="rId1"/>
    <sheet name="MUROS PERIMETRALES" sheetId="14" r:id="rId2"/>
    <sheet name="ACCESOS Y ANDADORES" sheetId="22" r:id="rId3"/>
    <sheet name="BAÑO" sheetId="15" r:id="rId4"/>
    <sheet name="AREA USOS MULTIPLES  " sheetId="10" r:id="rId5"/>
    <sheet name="GRADAS Y MURO ENRASE " sheetId="19" r:id="rId6"/>
    <sheet name="INST.ELECTRICAS" sheetId="8" r:id="rId7"/>
    <sheet name="CANCHA FUT 7" sheetId="11" r:id="rId8"/>
  </sheets>
  <definedNames>
    <definedName name="_xlnm.Print_Area" localSheetId="0">CATALOGO!$A$1:$F$200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5" i="12" l="1"/>
  <c r="F145" i="12" l="1"/>
  <c r="F144" i="12"/>
  <c r="F143" i="12"/>
  <c r="F142" i="12"/>
  <c r="F141" i="12"/>
  <c r="F140" i="12"/>
  <c r="F60" i="12" l="1"/>
  <c r="F61" i="12"/>
  <c r="F59" i="12"/>
  <c r="F151" i="12"/>
  <c r="F150" i="12"/>
  <c r="F149" i="12"/>
  <c r="F148" i="12"/>
  <c r="F147" i="12"/>
  <c r="F146" i="12"/>
  <c r="F138" i="12"/>
  <c r="F136" i="12"/>
  <c r="F135" i="12"/>
  <c r="F134" i="12"/>
  <c r="F133" i="12"/>
  <c r="F132" i="12"/>
  <c r="F131" i="12"/>
  <c r="F130" i="12"/>
  <c r="F129" i="12"/>
  <c r="F137" i="12"/>
  <c r="F191" i="12" l="1"/>
  <c r="F189" i="12"/>
  <c r="F188" i="12"/>
  <c r="F187" i="12"/>
  <c r="F193" i="12"/>
  <c r="F192" i="12"/>
  <c r="F190" i="12"/>
  <c r="D184" i="12"/>
  <c r="F184" i="12" s="1"/>
  <c r="F183" i="12"/>
  <c r="D58" i="12"/>
  <c r="F58" i="12" s="1"/>
  <c r="D80" i="12"/>
  <c r="F197" i="12" l="1"/>
  <c r="D182" i="12"/>
  <c r="F182" i="12" s="1"/>
  <c r="J81" i="11"/>
  <c r="F166" i="12"/>
  <c r="F163" i="12" l="1"/>
  <c r="D161" i="12"/>
  <c r="F160" i="12"/>
  <c r="F127" i="12" l="1"/>
  <c r="F126" i="12"/>
  <c r="F125" i="12"/>
  <c r="F195" i="12"/>
  <c r="B225" i="8"/>
  <c r="B255" i="8"/>
  <c r="J240" i="8"/>
  <c r="J250" i="8"/>
  <c r="J255" i="8"/>
  <c r="J265" i="8"/>
  <c r="J225" i="8"/>
  <c r="J235" i="8"/>
  <c r="F172" i="12"/>
  <c r="J29" i="22"/>
  <c r="J28" i="22"/>
  <c r="J27" i="22"/>
  <c r="J26" i="22"/>
  <c r="J25" i="22"/>
  <c r="J24" i="22"/>
  <c r="J23" i="22"/>
  <c r="J22" i="22"/>
  <c r="J21" i="22"/>
  <c r="J20" i="22"/>
  <c r="J19" i="22"/>
  <c r="J18" i="22"/>
  <c r="J17" i="22"/>
  <c r="J118" i="22"/>
  <c r="J117" i="22"/>
  <c r="J116" i="22"/>
  <c r="J461" i="22"/>
  <c r="J460" i="22"/>
  <c r="J459" i="22"/>
  <c r="J458" i="22"/>
  <c r="J444" i="22"/>
  <c r="J445" i="22"/>
  <c r="J469" i="22"/>
  <c r="D54" i="12" s="1"/>
  <c r="F54" i="12" s="1"/>
  <c r="J506" i="22"/>
  <c r="J45" i="15"/>
  <c r="J40" i="15"/>
  <c r="J26" i="15"/>
  <c r="J198" i="15"/>
  <c r="J197" i="15"/>
  <c r="J205" i="15" s="1"/>
  <c r="J277" i="19"/>
  <c r="J273" i="19"/>
  <c r="J272" i="19"/>
  <c r="J283" i="19" s="1"/>
  <c r="F164" i="12"/>
  <c r="F165" i="12"/>
  <c r="D175" i="12"/>
  <c r="F175" i="12" s="1"/>
  <c r="D174" i="12"/>
  <c r="J29" i="11"/>
  <c r="J16" i="11"/>
  <c r="J24" i="11"/>
  <c r="J37" i="11"/>
  <c r="J1145" i="14"/>
  <c r="J1596" i="14"/>
  <c r="J1377" i="14"/>
  <c r="J1263" i="14"/>
  <c r="H781" i="14"/>
  <c r="J736" i="14"/>
  <c r="J443" i="22"/>
  <c r="J489" i="14"/>
  <c r="J442" i="22"/>
  <c r="J563" i="14"/>
  <c r="J20" i="14"/>
  <c r="J869" i="14"/>
  <c r="J1144" i="14"/>
  <c r="J19" i="14"/>
  <c r="J101" i="22"/>
  <c r="J100" i="22"/>
  <c r="J517" i="22"/>
  <c r="D57" i="12" s="1"/>
  <c r="F57" i="12" s="1"/>
  <c r="J490" i="22"/>
  <c r="J501" i="22"/>
  <c r="D56" i="12" s="1"/>
  <c r="F56" i="12" s="1"/>
  <c r="J501" i="14"/>
  <c r="J18" i="14"/>
  <c r="J17" i="14"/>
  <c r="J108" i="11"/>
  <c r="J109" i="11"/>
  <c r="J107" i="11"/>
  <c r="J475" i="22"/>
  <c r="J476" i="22"/>
  <c r="J477" i="22"/>
  <c r="J474" i="22"/>
  <c r="J485" i="22" s="1"/>
  <c r="F55" i="12"/>
  <c r="J89" i="11"/>
  <c r="D179" i="12" s="1"/>
  <c r="J42" i="11"/>
  <c r="J68" i="11"/>
  <c r="J76" i="11" s="1"/>
  <c r="D178" i="12" s="1"/>
  <c r="J120" i="11"/>
  <c r="J128" i="11"/>
  <c r="J133" i="11"/>
  <c r="J141" i="11"/>
  <c r="J94" i="11"/>
  <c r="J102" i="11"/>
  <c r="D180" i="12" s="1"/>
  <c r="J115" i="11"/>
  <c r="D181" i="12" s="1"/>
  <c r="J55" i="11"/>
  <c r="J63" i="11"/>
  <c r="D177" i="12" s="1"/>
  <c r="J377" i="22"/>
  <c r="J378" i="22"/>
  <c r="J197" i="8"/>
  <c r="J196" i="8"/>
  <c r="J195" i="8"/>
  <c r="D171" i="12"/>
  <c r="F171" i="12" s="1"/>
  <c r="J210" i="8"/>
  <c r="B195" i="8"/>
  <c r="B210" i="8"/>
  <c r="J180" i="8"/>
  <c r="J165" i="8"/>
  <c r="J153" i="8"/>
  <c r="J152" i="8"/>
  <c r="J151" i="8"/>
  <c r="J150" i="8"/>
  <c r="J136" i="8"/>
  <c r="J121" i="8"/>
  <c r="J105" i="8"/>
  <c r="J91" i="8"/>
  <c r="J92" i="8"/>
  <c r="J90" i="8"/>
  <c r="J76" i="8"/>
  <c r="J77" i="8"/>
  <c r="J78" i="8"/>
  <c r="J75" i="8"/>
  <c r="J251" i="19"/>
  <c r="B180" i="8"/>
  <c r="B165" i="8"/>
  <c r="B150" i="8"/>
  <c r="B135" i="8"/>
  <c r="B120" i="8"/>
  <c r="B105" i="8"/>
  <c r="B90" i="8"/>
  <c r="B75" i="8"/>
  <c r="B60" i="8"/>
  <c r="B45" i="8"/>
  <c r="B30" i="8"/>
  <c r="B15" i="8"/>
  <c r="J220" i="8"/>
  <c r="J190" i="8"/>
  <c r="D169" i="12" s="1"/>
  <c r="F169" i="12" s="1"/>
  <c r="J205" i="8"/>
  <c r="D170" i="12" s="1"/>
  <c r="F170" i="12" s="1"/>
  <c r="J160" i="8"/>
  <c r="D167" i="12" s="1"/>
  <c r="F167" i="12" s="1"/>
  <c r="J175" i="8"/>
  <c r="D168" i="12" s="1"/>
  <c r="F168" i="12" s="1"/>
  <c r="J130" i="8"/>
  <c r="F161" i="12" s="1"/>
  <c r="J145" i="8"/>
  <c r="F162" i="12" s="1"/>
  <c r="J100" i="8"/>
  <c r="D158" i="12" s="1"/>
  <c r="F158" i="12" s="1"/>
  <c r="J115" i="8"/>
  <c r="F159" i="12" s="1"/>
  <c r="J70" i="8"/>
  <c r="D156" i="12" s="1"/>
  <c r="J85" i="8"/>
  <c r="D157" i="12" s="1"/>
  <c r="J55" i="8"/>
  <c r="D155" i="12" s="1"/>
  <c r="F155" i="12" s="1"/>
  <c r="J40" i="8"/>
  <c r="D154" i="12" s="1"/>
  <c r="F154" i="12" s="1"/>
  <c r="J25" i="8"/>
  <c r="D153" i="12" s="1"/>
  <c r="F153" i="12" s="1"/>
  <c r="J576" i="15"/>
  <c r="D104" i="12" s="1"/>
  <c r="F104" i="12" s="1"/>
  <c r="J430" i="14"/>
  <c r="J431" i="14"/>
  <c r="F12" i="12" s="1"/>
  <c r="J96" i="19"/>
  <c r="F124" i="12"/>
  <c r="D123" i="12"/>
  <c r="F123" i="12" s="1"/>
  <c r="D122" i="12"/>
  <c r="F122" i="12" s="1"/>
  <c r="D121" i="12"/>
  <c r="F121" i="12" s="1"/>
  <c r="D114" i="12"/>
  <c r="F114" i="12" s="1"/>
  <c r="J411" i="22"/>
  <c r="J412" i="22"/>
  <c r="J413" i="22"/>
  <c r="J414" i="22"/>
  <c r="J415" i="22"/>
  <c r="J416" i="22"/>
  <c r="J410" i="22"/>
  <c r="J421" i="22" s="1"/>
  <c r="D52" i="12" s="1"/>
  <c r="F52" i="12" s="1"/>
  <c r="J427" i="22"/>
  <c r="J428" i="22"/>
  <c r="J429" i="22"/>
  <c r="J430" i="22"/>
  <c r="J431" i="22"/>
  <c r="J432" i="22"/>
  <c r="J433" i="22"/>
  <c r="J434" i="22"/>
  <c r="J426" i="22"/>
  <c r="J437" i="22" s="1"/>
  <c r="J393" i="22"/>
  <c r="J389" i="22"/>
  <c r="J390" i="22"/>
  <c r="J391" i="22"/>
  <c r="J392" i="22"/>
  <c r="J394" i="22"/>
  <c r="J395" i="22"/>
  <c r="J396" i="22"/>
  <c r="J397" i="22"/>
  <c r="J398" i="22"/>
  <c r="J399" i="22"/>
  <c r="J400" i="22"/>
  <c r="J401" i="22"/>
  <c r="J402" i="22"/>
  <c r="J403" i="22"/>
  <c r="J388" i="22"/>
  <c r="J405" i="22" s="1"/>
  <c r="F51" i="12" s="1"/>
  <c r="J374" i="22"/>
  <c r="J375" i="22"/>
  <c r="J376" i="22"/>
  <c r="J373" i="22"/>
  <c r="J383" i="22"/>
  <c r="D50" i="12" s="1"/>
  <c r="F50" i="12" s="1"/>
  <c r="J500" i="14"/>
  <c r="J499" i="14"/>
  <c r="J498" i="14"/>
  <c r="J497" i="14"/>
  <c r="J496" i="14"/>
  <c r="J495" i="14"/>
  <c r="J494" i="14"/>
  <c r="J493" i="14"/>
  <c r="J492" i="14"/>
  <c r="J491" i="14"/>
  <c r="J488" i="14"/>
  <c r="J486" i="14"/>
  <c r="J485" i="14"/>
  <c r="J484" i="14"/>
  <c r="J482" i="14"/>
  <c r="J481" i="14"/>
  <c r="J480" i="14"/>
  <c r="J479" i="14"/>
  <c r="J478" i="14"/>
  <c r="F476" i="14"/>
  <c r="J476" i="14" s="1"/>
  <c r="J475" i="14"/>
  <c r="F474" i="14"/>
  <c r="J474" i="14" s="1"/>
  <c r="F473" i="14"/>
  <c r="J473" i="14" s="1"/>
  <c r="F472" i="14"/>
  <c r="J472" i="14" s="1"/>
  <c r="F471" i="14"/>
  <c r="J471" i="14" s="1"/>
  <c r="F469" i="14"/>
  <c r="J469" i="14" s="1"/>
  <c r="F468" i="14"/>
  <c r="J468" i="14" s="1"/>
  <c r="F467" i="14"/>
  <c r="J467" i="14" s="1"/>
  <c r="F466" i="14"/>
  <c r="J466" i="14" s="1"/>
  <c r="F465" i="14"/>
  <c r="J465" i="14" s="1"/>
  <c r="F464" i="14"/>
  <c r="J464" i="14" s="1"/>
  <c r="F463" i="14"/>
  <c r="J463" i="14" s="1"/>
  <c r="F462" i="14"/>
  <c r="J462" i="14" s="1"/>
  <c r="F460" i="14"/>
  <c r="J460" i="14" s="1"/>
  <c r="J459" i="14"/>
  <c r="J458" i="14"/>
  <c r="F457" i="14"/>
  <c r="J457" i="14" s="1"/>
  <c r="F456" i="14"/>
  <c r="J456" i="14" s="1"/>
  <c r="F455" i="14"/>
  <c r="J455" i="14" s="1"/>
  <c r="F454" i="14"/>
  <c r="J454" i="14" s="1"/>
  <c r="J453" i="14"/>
  <c r="F452" i="14"/>
  <c r="J452" i="14" s="1"/>
  <c r="J449" i="14"/>
  <c r="F448" i="14"/>
  <c r="J448" i="14" s="1"/>
  <c r="F447" i="14"/>
  <c r="J447" i="14" s="1"/>
  <c r="J444" i="14"/>
  <c r="J443" i="14"/>
  <c r="F442" i="14"/>
  <c r="J442" i="14" s="1"/>
  <c r="F441" i="14"/>
  <c r="J441" i="14" s="1"/>
  <c r="F440" i="14"/>
  <c r="J440" i="14" s="1"/>
  <c r="F439" i="14"/>
  <c r="J439" i="14" s="1"/>
  <c r="F438" i="14"/>
  <c r="J438" i="14" s="1"/>
  <c r="F437" i="14"/>
  <c r="J437" i="14" s="1"/>
  <c r="J436" i="14"/>
  <c r="J505" i="14" s="1"/>
  <c r="J30" i="14"/>
  <c r="J326" i="22"/>
  <c r="J327" i="22"/>
  <c r="J328" i="22"/>
  <c r="J329" i="22"/>
  <c r="J325" i="22"/>
  <c r="J309" i="22"/>
  <c r="J351" i="22"/>
  <c r="J367" i="22"/>
  <c r="J319" i="22"/>
  <c r="D48" i="12" s="1"/>
  <c r="F48" i="12" s="1"/>
  <c r="J335" i="22"/>
  <c r="D49" i="12" s="1"/>
  <c r="F49" i="12" s="1"/>
  <c r="J277" i="22"/>
  <c r="J294" i="22"/>
  <c r="J295" i="22"/>
  <c r="J296" i="22"/>
  <c r="J293" i="22"/>
  <c r="J303" i="22" s="1"/>
  <c r="D47" i="12" s="1"/>
  <c r="F47" i="12" s="1"/>
  <c r="J261" i="22"/>
  <c r="J246" i="22"/>
  <c r="J247" i="22"/>
  <c r="J245" i="22"/>
  <c r="J287" i="22"/>
  <c r="D46" i="12" s="1"/>
  <c r="F46" i="12" s="1"/>
  <c r="J255" i="22"/>
  <c r="D44" i="12" s="1"/>
  <c r="F44" i="12" s="1"/>
  <c r="J271" i="22"/>
  <c r="D45" i="12" s="1"/>
  <c r="F45" i="12" s="1"/>
  <c r="J229" i="22"/>
  <c r="J212" i="22"/>
  <c r="J196" i="22"/>
  <c r="J207" i="22" s="1"/>
  <c r="D41" i="12" s="1"/>
  <c r="F41" i="12" s="1"/>
  <c r="J239" i="22"/>
  <c r="D43" i="12" s="1"/>
  <c r="F43" i="12" s="1"/>
  <c r="J223" i="22"/>
  <c r="D42" i="12" s="1"/>
  <c r="F42" i="12" s="1"/>
  <c r="J55" i="22"/>
  <c r="J56" i="22"/>
  <c r="J180" i="22"/>
  <c r="J191" i="22" s="1"/>
  <c r="D40" i="12" s="1"/>
  <c r="F40" i="12" s="1"/>
  <c r="J148" i="22"/>
  <c r="J159" i="22" s="1"/>
  <c r="D38" i="12" s="1"/>
  <c r="F38" i="12" s="1"/>
  <c r="J127" i="22"/>
  <c r="J53" i="22"/>
  <c r="J54" i="22"/>
  <c r="J52" i="22"/>
  <c r="J63" i="22" s="1"/>
  <c r="D32" i="12" s="1"/>
  <c r="F32" i="12" s="1"/>
  <c r="J37" i="22"/>
  <c r="J38" i="22"/>
  <c r="J36" i="22"/>
  <c r="J47" i="22" s="1"/>
  <c r="D31" i="12" s="1"/>
  <c r="F31" i="12" s="1"/>
  <c r="J16" i="22"/>
  <c r="J15" i="22"/>
  <c r="J31" i="22" s="1"/>
  <c r="J132" i="22"/>
  <c r="J143" i="22" s="1"/>
  <c r="D37" i="12" s="1"/>
  <c r="F37" i="12" s="1"/>
  <c r="J164" i="22"/>
  <c r="J175" i="22" s="1"/>
  <c r="D39" i="12" s="1"/>
  <c r="F39" i="12" s="1"/>
  <c r="J95" i="22"/>
  <c r="D34" i="12" s="1"/>
  <c r="F34" i="12" s="1"/>
  <c r="J111" i="22"/>
  <c r="D35" i="12" s="1"/>
  <c r="F35" i="12" s="1"/>
  <c r="D36" i="12"/>
  <c r="F36" i="12" s="1"/>
  <c r="J79" i="22"/>
  <c r="D33" i="12" s="1"/>
  <c r="F33" i="12" s="1"/>
  <c r="D30" i="12"/>
  <c r="F30" i="12" s="1"/>
  <c r="J171" i="19"/>
  <c r="J1573" i="14"/>
  <c r="J1576" i="14"/>
  <c r="J1579" i="14"/>
  <c r="J1582" i="14"/>
  <c r="F1585" i="14"/>
  <c r="J1585" i="14"/>
  <c r="J1588" i="14"/>
  <c r="J1591" i="14"/>
  <c r="J1594" i="14"/>
  <c r="J1595" i="14"/>
  <c r="J1597" i="14"/>
  <c r="J1598" i="14"/>
  <c r="J1599" i="14"/>
  <c r="J1600" i="14"/>
  <c r="J1601" i="14"/>
  <c r="J1602" i="14"/>
  <c r="J1603" i="14"/>
  <c r="J1570" i="14"/>
  <c r="J1567" i="14"/>
  <c r="J1564" i="14"/>
  <c r="J1561" i="14"/>
  <c r="J1557" i="14"/>
  <c r="J1553" i="14"/>
  <c r="J1549" i="14"/>
  <c r="J1544" i="14"/>
  <c r="H1541" i="14"/>
  <c r="J1541" i="14"/>
  <c r="J1539" i="14"/>
  <c r="J1498" i="14"/>
  <c r="J1499" i="14"/>
  <c r="J1501" i="14"/>
  <c r="J1502" i="14"/>
  <c r="J1504" i="14"/>
  <c r="J1505" i="14"/>
  <c r="J1507" i="14"/>
  <c r="J1508" i="14"/>
  <c r="J1509" i="14"/>
  <c r="J1510" i="14"/>
  <c r="J1512" i="14"/>
  <c r="J1513" i="14"/>
  <c r="J1515" i="14"/>
  <c r="J1516" i="14"/>
  <c r="J1518" i="14"/>
  <c r="J1519" i="14"/>
  <c r="J1521" i="14"/>
  <c r="J1522" i="14"/>
  <c r="J1524" i="14"/>
  <c r="J1525" i="14"/>
  <c r="J1527" i="14"/>
  <c r="J1528" i="14"/>
  <c r="J1530" i="14"/>
  <c r="J1531" i="14"/>
  <c r="J1533" i="14"/>
  <c r="J1534" i="14"/>
  <c r="J1536" i="14"/>
  <c r="F1490" i="14"/>
  <c r="J1490" i="14"/>
  <c r="J1491" i="14"/>
  <c r="J1483" i="14"/>
  <c r="J1484" i="14"/>
  <c r="J1485" i="14"/>
  <c r="J1486" i="14"/>
  <c r="J1487" i="14"/>
  <c r="J1488" i="14"/>
  <c r="J1489" i="14"/>
  <c r="J1462" i="14"/>
  <c r="J1463" i="14"/>
  <c r="J1464" i="14"/>
  <c r="J1465" i="14"/>
  <c r="J1466" i="14"/>
  <c r="J1467" i="14"/>
  <c r="J1468" i="14"/>
  <c r="J1469" i="14"/>
  <c r="J1470" i="14"/>
  <c r="J1471" i="14"/>
  <c r="J1472" i="14"/>
  <c r="J1473" i="14"/>
  <c r="J1474" i="14"/>
  <c r="J1475" i="14"/>
  <c r="J1476" i="14"/>
  <c r="J1477" i="14"/>
  <c r="J1478" i="14"/>
  <c r="J1479" i="14"/>
  <c r="J1481" i="14"/>
  <c r="J1482" i="14"/>
  <c r="J1440" i="14"/>
  <c r="J1441" i="14"/>
  <c r="J1442" i="14"/>
  <c r="J1443" i="14"/>
  <c r="J1444" i="14"/>
  <c r="J1445" i="14"/>
  <c r="J1446" i="14"/>
  <c r="J1447" i="14"/>
  <c r="J1448" i="14"/>
  <c r="J1449" i="14"/>
  <c r="J1450" i="14"/>
  <c r="J1451" i="14"/>
  <c r="J1452" i="14"/>
  <c r="J1453" i="14"/>
  <c r="J1454" i="14"/>
  <c r="J1455" i="14"/>
  <c r="J1456" i="14"/>
  <c r="J1457" i="14"/>
  <c r="J1458" i="14"/>
  <c r="J1459" i="14"/>
  <c r="J1460" i="14"/>
  <c r="J1461" i="14"/>
  <c r="J1420" i="14"/>
  <c r="J1421" i="14"/>
  <c r="J1422" i="14"/>
  <c r="J1423" i="14"/>
  <c r="J1424" i="14"/>
  <c r="J1425" i="14"/>
  <c r="J1426" i="14"/>
  <c r="J1427" i="14"/>
  <c r="J1428" i="14"/>
  <c r="J1429" i="14"/>
  <c r="J1430" i="14"/>
  <c r="J1431" i="14"/>
  <c r="J1432" i="14"/>
  <c r="J1433" i="14"/>
  <c r="J1434" i="14"/>
  <c r="J1435" i="14"/>
  <c r="J1436" i="14"/>
  <c r="J1437" i="14"/>
  <c r="J1438" i="14"/>
  <c r="J1439" i="14"/>
  <c r="J1394" i="14"/>
  <c r="J1395" i="14"/>
  <c r="J1396" i="14"/>
  <c r="J1397" i="14"/>
  <c r="J1398" i="14"/>
  <c r="J1399" i="14"/>
  <c r="J1400" i="14"/>
  <c r="J1401" i="14"/>
  <c r="J1402" i="14"/>
  <c r="J1403" i="14"/>
  <c r="J1404" i="14"/>
  <c r="J1405" i="14"/>
  <c r="J1406" i="14"/>
  <c r="J1407" i="14"/>
  <c r="J1408" i="14"/>
  <c r="J1409" i="14"/>
  <c r="J1410" i="14"/>
  <c r="J1411" i="14"/>
  <c r="J1412" i="14"/>
  <c r="J1413" i="14"/>
  <c r="J1414" i="14"/>
  <c r="J1415" i="14"/>
  <c r="J1416" i="14"/>
  <c r="J1417" i="14"/>
  <c r="J1418" i="14"/>
  <c r="J1419" i="14"/>
  <c r="J1393" i="14"/>
  <c r="F1480" i="14"/>
  <c r="J1480" i="14" s="1"/>
  <c r="J1354" i="14"/>
  <c r="J1357" i="14"/>
  <c r="J1360" i="14"/>
  <c r="J1363" i="14"/>
  <c r="F1366" i="14"/>
  <c r="J1366" i="14"/>
  <c r="J1369" i="14"/>
  <c r="J1372" i="14"/>
  <c r="J1375" i="14"/>
  <c r="J1376" i="14"/>
  <c r="J1378" i="14"/>
  <c r="J1379" i="14"/>
  <c r="J1380" i="14"/>
  <c r="J1381" i="14"/>
  <c r="J1382" i="14"/>
  <c r="J1383" i="14"/>
  <c r="J1384" i="14"/>
  <c r="J1351" i="14"/>
  <c r="J1348" i="14"/>
  <c r="J1345" i="14"/>
  <c r="J1342" i="14"/>
  <c r="J1338" i="14"/>
  <c r="J1334" i="14"/>
  <c r="J1330" i="14"/>
  <c r="J1325" i="14"/>
  <c r="H1322" i="14"/>
  <c r="J1322" i="14"/>
  <c r="J1320" i="14"/>
  <c r="J1279" i="14"/>
  <c r="J1280" i="14"/>
  <c r="J1282" i="14"/>
  <c r="J1283" i="14"/>
  <c r="J1285" i="14"/>
  <c r="J1286" i="14"/>
  <c r="J1288" i="14"/>
  <c r="J1289" i="14"/>
  <c r="J1290" i="14"/>
  <c r="J1291" i="14"/>
  <c r="J1293" i="14"/>
  <c r="J1294" i="14"/>
  <c r="J1296" i="14"/>
  <c r="J1297" i="14"/>
  <c r="J1299" i="14"/>
  <c r="J1300" i="14"/>
  <c r="J1302" i="14"/>
  <c r="J1303" i="14"/>
  <c r="J1305" i="14"/>
  <c r="J1306" i="14"/>
  <c r="J1308" i="14"/>
  <c r="J1309" i="14"/>
  <c r="J1311" i="14"/>
  <c r="J1312" i="14"/>
  <c r="J1314" i="14"/>
  <c r="J1315" i="14"/>
  <c r="J1317" i="14"/>
  <c r="J1211" i="14"/>
  <c r="J1166" i="14"/>
  <c r="J1169" i="14"/>
  <c r="J1172" i="14"/>
  <c r="J1175" i="14"/>
  <c r="J1177" i="14"/>
  <c r="J1180" i="14"/>
  <c r="J1183" i="14"/>
  <c r="J1220" i="14"/>
  <c r="J1224" i="14"/>
  <c r="J1228" i="14"/>
  <c r="J1231" i="14"/>
  <c r="J1234" i="14"/>
  <c r="J1237" i="14"/>
  <c r="J1240" i="14"/>
  <c r="J1243" i="14"/>
  <c r="J1246" i="14"/>
  <c r="J1249" i="14"/>
  <c r="J1255" i="14"/>
  <c r="J1258" i="14"/>
  <c r="J1261" i="14"/>
  <c r="J1216" i="14"/>
  <c r="J1171" i="14"/>
  <c r="J1168" i="14"/>
  <c r="J1165" i="14"/>
  <c r="J1186" i="14"/>
  <c r="J1195" i="14"/>
  <c r="J1192" i="14"/>
  <c r="J1189" i="14"/>
  <c r="J1201" i="14"/>
  <c r="J1198" i="14"/>
  <c r="J1176" i="14"/>
  <c r="J1174" i="14"/>
  <c r="J1179" i="14"/>
  <c r="J1182" i="14"/>
  <c r="J1185" i="14"/>
  <c r="J1188" i="14"/>
  <c r="J1191" i="14"/>
  <c r="J1194" i="14"/>
  <c r="J1197" i="14"/>
  <c r="J1200" i="14"/>
  <c r="J1203" i="14"/>
  <c r="J1206" i="14"/>
  <c r="H1208" i="14"/>
  <c r="J1208" i="14" s="1"/>
  <c r="F1252" i="14"/>
  <c r="J1252" i="14" s="1"/>
  <c r="J1270" i="14"/>
  <c r="J1269" i="14"/>
  <c r="J1268" i="14"/>
  <c r="J1267" i="14"/>
  <c r="J1266" i="14"/>
  <c r="J1265" i="14"/>
  <c r="J1264" i="14"/>
  <c r="J1262" i="14"/>
  <c r="J1392" i="14"/>
  <c r="J1492" i="14" s="1"/>
  <c r="J1143" i="14"/>
  <c r="F20" i="12"/>
  <c r="B854" i="14"/>
  <c r="J1004" i="14"/>
  <c r="J1033" i="14" s="1"/>
  <c r="F22" i="12" s="1"/>
  <c r="J679" i="14"/>
  <c r="J680" i="14"/>
  <c r="J681" i="14"/>
  <c r="J682" i="14"/>
  <c r="J683" i="14"/>
  <c r="J684" i="14"/>
  <c r="J685" i="14"/>
  <c r="J686" i="14"/>
  <c r="J689" i="14"/>
  <c r="J690" i="14"/>
  <c r="J691" i="14"/>
  <c r="J692" i="14"/>
  <c r="J694" i="14"/>
  <c r="J695" i="14"/>
  <c r="J696" i="14"/>
  <c r="J697" i="14"/>
  <c r="J698" i="14"/>
  <c r="J699" i="14"/>
  <c r="J700" i="14"/>
  <c r="J701" i="14"/>
  <c r="J702" i="14"/>
  <c r="J703" i="14"/>
  <c r="J705" i="14"/>
  <c r="J706" i="14"/>
  <c r="J707" i="14"/>
  <c r="J708" i="14"/>
  <c r="J709" i="14"/>
  <c r="J710" i="14"/>
  <c r="J711" i="14"/>
  <c r="J712" i="14"/>
  <c r="J714" i="14"/>
  <c r="J715" i="14"/>
  <c r="J716" i="14"/>
  <c r="J717" i="14"/>
  <c r="J718" i="14"/>
  <c r="J719" i="14"/>
  <c r="J721" i="14"/>
  <c r="J722" i="14"/>
  <c r="J723" i="14"/>
  <c r="J724" i="14"/>
  <c r="J725" i="14"/>
  <c r="J727" i="14"/>
  <c r="J728" i="14"/>
  <c r="J729" i="14"/>
  <c r="J731" i="14"/>
  <c r="J732" i="14"/>
  <c r="J733" i="14"/>
  <c r="J735" i="14"/>
  <c r="J1134" i="14"/>
  <c r="J1128" i="14"/>
  <c r="J1122" i="14"/>
  <c r="J1119" i="14"/>
  <c r="J1116" i="14"/>
  <c r="J1113" i="14"/>
  <c r="J1110" i="14"/>
  <c r="J1107" i="14"/>
  <c r="J1104" i="14"/>
  <c r="J1101" i="14"/>
  <c r="J1098" i="14"/>
  <c r="J1093" i="14"/>
  <c r="J1089" i="14"/>
  <c r="J1082" i="14"/>
  <c r="J1085" i="14"/>
  <c r="J1079" i="14"/>
  <c r="J1076" i="14"/>
  <c r="J1073" i="14"/>
  <c r="J1070" i="14"/>
  <c r="J1067" i="14"/>
  <c r="J1064" i="14"/>
  <c r="J1061" i="14"/>
  <c r="J1058" i="14"/>
  <c r="J1055" i="14"/>
  <c r="J1052" i="14"/>
  <c r="J1047" i="14"/>
  <c r="J1044" i="14"/>
  <c r="J1041" i="14"/>
  <c r="E1130" i="14"/>
  <c r="J1132" i="14" s="1"/>
  <c r="E1125" i="14"/>
  <c r="J1125" i="14" s="1"/>
  <c r="E1037" i="14"/>
  <c r="J1038" i="14" s="1"/>
  <c r="J1138" i="14" s="1"/>
  <c r="J950" i="14"/>
  <c r="J953" i="14"/>
  <c r="J956" i="14"/>
  <c r="J959" i="14"/>
  <c r="J962" i="14"/>
  <c r="J965" i="14"/>
  <c r="J968" i="14"/>
  <c r="J971" i="14"/>
  <c r="J974" i="14"/>
  <c r="J947" i="14"/>
  <c r="J944" i="14"/>
  <c r="J941" i="14"/>
  <c r="J937" i="14"/>
  <c r="J933" i="14"/>
  <c r="J929" i="14"/>
  <c r="J988" i="14"/>
  <c r="J987" i="14"/>
  <c r="J984" i="14"/>
  <c r="J983" i="14"/>
  <c r="J982" i="14"/>
  <c r="J979" i="14"/>
  <c r="J978" i="14"/>
  <c r="J977" i="14"/>
  <c r="J975" i="14"/>
  <c r="J994" i="14"/>
  <c r="J993" i="14"/>
  <c r="J992" i="14"/>
  <c r="J989" i="14"/>
  <c r="J573" i="14"/>
  <c r="J572" i="14"/>
  <c r="J651" i="14"/>
  <c r="H841" i="14"/>
  <c r="H842" i="14"/>
  <c r="F838" i="14"/>
  <c r="H838" i="14"/>
  <c r="H839" i="14"/>
  <c r="J839" i="14" s="1"/>
  <c r="H835" i="14"/>
  <c r="H836" i="14" s="1"/>
  <c r="H832" i="14"/>
  <c r="F833" i="14"/>
  <c r="H833" i="14"/>
  <c r="F826" i="14"/>
  <c r="F829" i="14"/>
  <c r="H829" i="14"/>
  <c r="H830" i="14" s="1"/>
  <c r="J830" i="14" s="1"/>
  <c r="J333" i="10"/>
  <c r="H826" i="14"/>
  <c r="H827" i="14"/>
  <c r="J827" i="14"/>
  <c r="J256" i="19"/>
  <c r="H823" i="14"/>
  <c r="H824" i="14"/>
  <c r="J824" i="14"/>
  <c r="H820" i="14"/>
  <c r="J240" i="19"/>
  <c r="J246" i="19"/>
  <c r="J245" i="19"/>
  <c r="J244" i="19"/>
  <c r="J243" i="19"/>
  <c r="J242" i="19"/>
  <c r="J241" i="19"/>
  <c r="H821" i="14"/>
  <c r="J821" i="14"/>
  <c r="J227" i="19"/>
  <c r="J228" i="19"/>
  <c r="J229" i="19"/>
  <c r="J225" i="19"/>
  <c r="J226" i="19"/>
  <c r="J224" i="19"/>
  <c r="J235" i="19" s="1"/>
  <c r="H817" i="14"/>
  <c r="H818" i="14"/>
  <c r="J818" i="14"/>
  <c r="H814" i="14"/>
  <c r="J208" i="19"/>
  <c r="H815" i="14"/>
  <c r="J815" i="14"/>
  <c r="J192" i="19"/>
  <c r="H811" i="14"/>
  <c r="H812" i="14"/>
  <c r="J812" i="14"/>
  <c r="J177" i="19"/>
  <c r="J178" i="19"/>
  <c r="J176" i="19"/>
  <c r="H808" i="14"/>
  <c r="H809" i="14"/>
  <c r="J809" i="14"/>
  <c r="J160" i="19"/>
  <c r="J145" i="19"/>
  <c r="J146" i="19"/>
  <c r="J144" i="19"/>
  <c r="H804" i="14"/>
  <c r="H805" i="14"/>
  <c r="J805" i="14"/>
  <c r="H800" i="14"/>
  <c r="H801" i="14"/>
  <c r="J801" i="14"/>
  <c r="J128" i="19"/>
  <c r="J112" i="19"/>
  <c r="H796" i="14"/>
  <c r="H797" i="14"/>
  <c r="J797" i="14"/>
  <c r="J82" i="19"/>
  <c r="J80" i="19"/>
  <c r="J79" i="19"/>
  <c r="J91" i="19" s="1"/>
  <c r="J64" i="19"/>
  <c r="J925" i="14"/>
  <c r="J922" i="14"/>
  <c r="J920" i="14"/>
  <c r="J51" i="19"/>
  <c r="J49" i="19"/>
  <c r="J48" i="19"/>
  <c r="J33" i="19"/>
  <c r="J37" i="19"/>
  <c r="J32" i="19"/>
  <c r="J896" i="14"/>
  <c r="J899" i="14"/>
  <c r="J902" i="14"/>
  <c r="J905" i="14"/>
  <c r="J908" i="14"/>
  <c r="J911" i="14"/>
  <c r="J917" i="14"/>
  <c r="J893" i="14"/>
  <c r="J890" i="14"/>
  <c r="J888" i="14"/>
  <c r="J885" i="14"/>
  <c r="J882" i="14"/>
  <c r="J879" i="14"/>
  <c r="J997" i="14" s="1"/>
  <c r="J19" i="19"/>
  <c r="J17" i="19"/>
  <c r="J16" i="19"/>
  <c r="J288" i="19"/>
  <c r="J299" i="19"/>
  <c r="J155" i="19"/>
  <c r="J187" i="19"/>
  <c r="J203" i="19"/>
  <c r="J219" i="19"/>
  <c r="J267" i="19"/>
  <c r="J107" i="19"/>
  <c r="J123" i="19"/>
  <c r="J139" i="19"/>
  <c r="J59" i="19"/>
  <c r="J75" i="19"/>
  <c r="J43" i="19"/>
  <c r="H791" i="14"/>
  <c r="F791" i="14"/>
  <c r="H792" i="14"/>
  <c r="J792" i="14"/>
  <c r="J254" i="10"/>
  <c r="J265" i="10" s="1"/>
  <c r="D120" i="12" s="1"/>
  <c r="F120" i="12" s="1"/>
  <c r="J253" i="10"/>
  <c r="J237" i="10"/>
  <c r="J248" i="10" s="1"/>
  <c r="D119" i="12" s="1"/>
  <c r="F119" i="12" s="1"/>
  <c r="J221" i="10"/>
  <c r="J220" i="10"/>
  <c r="J203" i="10"/>
  <c r="J202" i="10"/>
  <c r="J186" i="10"/>
  <c r="J185" i="10"/>
  <c r="J197" i="10" s="1"/>
  <c r="D116" i="12" s="1"/>
  <c r="F116" i="12" s="1"/>
  <c r="J169" i="10"/>
  <c r="J168" i="10"/>
  <c r="J152" i="10"/>
  <c r="J151" i="10"/>
  <c r="H135" i="10"/>
  <c r="J135" i="10" s="1"/>
  <c r="J146" i="10" s="1"/>
  <c r="D113" i="12" s="1"/>
  <c r="F113" i="12" s="1"/>
  <c r="H134" i="10"/>
  <c r="J134" i="10" s="1"/>
  <c r="H118" i="10"/>
  <c r="J118" i="10" s="1"/>
  <c r="H119" i="10"/>
  <c r="J119" i="10" s="1"/>
  <c r="H788" i="14"/>
  <c r="H117" i="10"/>
  <c r="J117" i="10" s="1"/>
  <c r="H789" i="14"/>
  <c r="J101" i="10"/>
  <c r="J100" i="10"/>
  <c r="H85" i="10"/>
  <c r="J85" i="10"/>
  <c r="H84" i="10"/>
  <c r="J84" i="10" s="1"/>
  <c r="H83" i="10"/>
  <c r="J83" i="10" s="1"/>
  <c r="F788" i="14"/>
  <c r="J66" i="10"/>
  <c r="J78" i="10" s="1"/>
  <c r="D109" i="12" s="1"/>
  <c r="F109" i="12" s="1"/>
  <c r="J50" i="10"/>
  <c r="J49" i="10"/>
  <c r="J32" i="10"/>
  <c r="J44" i="10" s="1"/>
  <c r="D107" i="12" s="1"/>
  <c r="F107" i="12" s="1"/>
  <c r="J15" i="10"/>
  <c r="J299" i="10"/>
  <c r="J316" i="10"/>
  <c r="J338" i="10"/>
  <c r="J350" i="10"/>
  <c r="J355" i="10"/>
  <c r="J367" i="10"/>
  <c r="J163" i="10"/>
  <c r="J214" i="10"/>
  <c r="D117" i="12" s="1"/>
  <c r="F117" i="12" s="1"/>
  <c r="J270" i="10"/>
  <c r="J282" i="10"/>
  <c r="F75" i="12"/>
  <c r="F76" i="12"/>
  <c r="F77" i="12"/>
  <c r="F78" i="12"/>
  <c r="F79" i="12"/>
  <c r="F80" i="12"/>
  <c r="F81" i="12"/>
  <c r="F82" i="12"/>
  <c r="F83" i="12"/>
  <c r="F84" i="12"/>
  <c r="F85" i="12"/>
  <c r="F86" i="12"/>
  <c r="F87" i="12"/>
  <c r="F88" i="12"/>
  <c r="F89" i="12"/>
  <c r="F90" i="12"/>
  <c r="J171" i="15"/>
  <c r="H786" i="14"/>
  <c r="F786" i="14"/>
  <c r="H787" i="14"/>
  <c r="J787" i="14"/>
  <c r="F783" i="14"/>
  <c r="H783" i="14"/>
  <c r="H784" i="14" s="1"/>
  <c r="J784" i="14" s="1"/>
  <c r="F780" i="14"/>
  <c r="F759" i="14"/>
  <c r="F748" i="14"/>
  <c r="F745" i="14"/>
  <c r="H745" i="14"/>
  <c r="H751" i="14"/>
  <c r="H754" i="14"/>
  <c r="H756" i="14"/>
  <c r="H759" i="14"/>
  <c r="H762" i="14"/>
  <c r="H765" i="14"/>
  <c r="H768" i="14"/>
  <c r="H771" i="14"/>
  <c r="H774" i="14"/>
  <c r="H777" i="14"/>
  <c r="H780" i="14"/>
  <c r="J781" i="14"/>
  <c r="H778" i="14"/>
  <c r="J778" i="14"/>
  <c r="H775" i="14"/>
  <c r="J775" i="14"/>
  <c r="H772" i="14"/>
  <c r="J772" i="14"/>
  <c r="H769" i="14"/>
  <c r="J769" i="14"/>
  <c r="H766" i="14"/>
  <c r="J766" i="14" s="1"/>
  <c r="H763" i="14"/>
  <c r="H760" i="14"/>
  <c r="H757" i="14"/>
  <c r="J757" i="14" s="1"/>
  <c r="H748" i="14"/>
  <c r="H755" i="14"/>
  <c r="J755" i="14" s="1"/>
  <c r="H752" i="14"/>
  <c r="J503" i="15"/>
  <c r="J511" i="15"/>
  <c r="F99" i="12" s="1"/>
  <c r="J516" i="15"/>
  <c r="J524" i="15"/>
  <c r="F100" i="12" s="1"/>
  <c r="J529" i="15"/>
  <c r="J537" i="15"/>
  <c r="D101" i="12" s="1"/>
  <c r="F101" i="12" s="1"/>
  <c r="J542" i="15"/>
  <c r="J550" i="15"/>
  <c r="D102" i="12" s="1"/>
  <c r="F102" i="12" s="1"/>
  <c r="J563" i="15"/>
  <c r="D103" i="12" s="1"/>
  <c r="F103" i="12" s="1"/>
  <c r="H749" i="14"/>
  <c r="J749" i="14" s="1"/>
  <c r="H746" i="14"/>
  <c r="J746" i="14" s="1"/>
  <c r="J490" i="15"/>
  <c r="J498" i="15" s="1"/>
  <c r="F98" i="12" s="1"/>
  <c r="J479" i="15"/>
  <c r="J485" i="15" s="1"/>
  <c r="F97" i="12" s="1"/>
  <c r="J468" i="15"/>
  <c r="J474" i="15" s="1"/>
  <c r="F96" i="12" s="1"/>
  <c r="J458" i="15"/>
  <c r="J463" i="15" s="1"/>
  <c r="F95" i="12" s="1"/>
  <c r="J447" i="15"/>
  <c r="J453" i="15"/>
  <c r="D94" i="12" s="1"/>
  <c r="F94" i="12" s="1"/>
  <c r="J436" i="15"/>
  <c r="J442" i="15" s="1"/>
  <c r="D93" i="12" s="1"/>
  <c r="F93" i="12" s="1"/>
  <c r="J425" i="15"/>
  <c r="J431" i="15" s="1"/>
  <c r="D92" i="12" s="1"/>
  <c r="F92" i="12" s="1"/>
  <c r="J414" i="15"/>
  <c r="J420" i="15" s="1"/>
  <c r="F91" i="12" s="1"/>
  <c r="J403" i="15"/>
  <c r="J409" i="15" s="1"/>
  <c r="J391" i="15"/>
  <c r="J398" i="15" s="1"/>
  <c r="J379" i="15"/>
  <c r="J386" i="15" s="1"/>
  <c r="J367" i="15"/>
  <c r="J374" i="15" s="1"/>
  <c r="J355" i="15"/>
  <c r="J362" i="15" s="1"/>
  <c r="J350" i="15"/>
  <c r="J337" i="15"/>
  <c r="J304" i="15"/>
  <c r="J305" i="15"/>
  <c r="J303" i="15"/>
  <c r="J324" i="15"/>
  <c r="J311" i="15"/>
  <c r="J291" i="15"/>
  <c r="J290" i="15"/>
  <c r="J298" i="15" s="1"/>
  <c r="J283" i="15"/>
  <c r="J284" i="15"/>
  <c r="J673" i="14"/>
  <c r="J282" i="15"/>
  <c r="J281" i="15"/>
  <c r="J280" i="15"/>
  <c r="J279" i="15"/>
  <c r="J278" i="15"/>
  <c r="J277" i="15"/>
  <c r="J276" i="15"/>
  <c r="J275" i="15"/>
  <c r="J285" i="15" s="1"/>
  <c r="J262" i="15"/>
  <c r="J263" i="15"/>
  <c r="J256" i="15"/>
  <c r="J255" i="15"/>
  <c r="J254" i="15"/>
  <c r="J253" i="15"/>
  <c r="J252" i="15"/>
  <c r="J251" i="15"/>
  <c r="J250" i="15"/>
  <c r="J249" i="15"/>
  <c r="J257" i="15" s="1"/>
  <c r="J242" i="15"/>
  <c r="J243" i="15"/>
  <c r="J237" i="15"/>
  <c r="J238" i="15"/>
  <c r="J239" i="15"/>
  <c r="J240" i="15"/>
  <c r="J241" i="15"/>
  <c r="J236" i="15"/>
  <c r="J244" i="15" s="1"/>
  <c r="J560" i="14"/>
  <c r="J211" i="15"/>
  <c r="J210" i="15"/>
  <c r="J270" i="15"/>
  <c r="J223" i="15"/>
  <c r="J224" i="15"/>
  <c r="J231" i="15"/>
  <c r="J218" i="15"/>
  <c r="J185" i="15"/>
  <c r="J186" i="15"/>
  <c r="J184" i="15"/>
  <c r="J159" i="15"/>
  <c r="J158" i="15"/>
  <c r="J166" i="15" s="1"/>
  <c r="J144" i="15"/>
  <c r="J127" i="15"/>
  <c r="J117" i="15"/>
  <c r="J116" i="15"/>
  <c r="J128" i="15"/>
  <c r="J129" i="15"/>
  <c r="J130" i="15"/>
  <c r="J131" i="15"/>
  <c r="J106" i="15"/>
  <c r="J107" i="15"/>
  <c r="J105" i="15"/>
  <c r="J111" i="15" s="1"/>
  <c r="J94" i="15"/>
  <c r="J93" i="15"/>
  <c r="J100" i="15" s="1"/>
  <c r="F69" i="12" s="1"/>
  <c r="J50" i="15"/>
  <c r="J51" i="15"/>
  <c r="J52" i="15"/>
  <c r="J68" i="15"/>
  <c r="J67" i="15"/>
  <c r="J75" i="15" s="1"/>
  <c r="J81" i="15"/>
  <c r="J82" i="15"/>
  <c r="J83" i="15"/>
  <c r="J80" i="15"/>
  <c r="J88" i="15" s="1"/>
  <c r="F68" i="12" s="1"/>
  <c r="J16" i="15"/>
  <c r="J569" i="14"/>
  <c r="J540" i="14"/>
  <c r="J542" i="14"/>
  <c r="J544" i="14"/>
  <c r="J545" i="14"/>
  <c r="J546" i="14"/>
  <c r="J547" i="14"/>
  <c r="J548" i="14"/>
  <c r="J549" i="14"/>
  <c r="J551" i="14"/>
  <c r="J552" i="14"/>
  <c r="J553" i="14"/>
  <c r="J554" i="14"/>
  <c r="J555" i="14"/>
  <c r="J557" i="14"/>
  <c r="J558" i="14"/>
  <c r="J559" i="14"/>
  <c r="J562" i="14"/>
  <c r="J565" i="14"/>
  <c r="J566" i="14"/>
  <c r="J567" i="14"/>
  <c r="J568" i="14"/>
  <c r="J570" i="14"/>
  <c r="J571" i="14"/>
  <c r="J231" i="10" l="1"/>
  <c r="D118" i="12" s="1"/>
  <c r="F118" i="12" s="1"/>
  <c r="J180" i="10"/>
  <c r="D115" i="12" s="1"/>
  <c r="F115" i="12" s="1"/>
  <c r="J129" i="10"/>
  <c r="D112" i="12" s="1"/>
  <c r="F112" i="12" s="1"/>
  <c r="J112" i="10"/>
  <c r="D111" i="12" s="1"/>
  <c r="F111" i="12" s="1"/>
  <c r="J95" i="10"/>
  <c r="D110" i="12" s="1"/>
  <c r="F110" i="12" s="1"/>
  <c r="J61" i="10"/>
  <c r="D108" i="12" s="1"/>
  <c r="F108" i="12" s="1"/>
  <c r="J453" i="22"/>
  <c r="D53" i="12" s="1"/>
  <c r="F53" i="12" s="1"/>
  <c r="F13" i="12"/>
  <c r="J1605" i="14"/>
  <c r="F28" i="12" s="1"/>
  <c r="J1386" i="14"/>
  <c r="J1272" i="14"/>
  <c r="J741" i="14"/>
  <c r="F18" i="12" s="1"/>
  <c r="J842" i="14"/>
  <c r="J836" i="14"/>
  <c r="J833" i="14"/>
  <c r="J789" i="14"/>
  <c r="J763" i="14"/>
  <c r="J760" i="14"/>
  <c r="J752" i="14"/>
  <c r="J139" i="15"/>
  <c r="J62" i="15"/>
  <c r="J27" i="10"/>
  <c r="D106" i="12" s="1"/>
  <c r="F106" i="12" s="1"/>
  <c r="J27" i="19"/>
  <c r="J844" i="14" l="1"/>
  <c r="J192" i="15" l="1"/>
  <c r="J179" i="15"/>
  <c r="F73" i="12"/>
  <c r="J153" i="15"/>
  <c r="F72" i="12" s="1"/>
  <c r="F71" i="12"/>
  <c r="J122" i="15"/>
  <c r="F70" i="12"/>
  <c r="F67" i="12"/>
  <c r="J39" i="15"/>
  <c r="J34" i="15"/>
  <c r="D64" i="12" s="1"/>
  <c r="F64" i="12" s="1"/>
  <c r="J15" i="15"/>
  <c r="J21" i="15" s="1"/>
  <c r="J589" i="14"/>
  <c r="J541" i="14"/>
  <c r="J539" i="14"/>
  <c r="J538" i="14"/>
  <c r="J537" i="14"/>
  <c r="J536" i="14"/>
  <c r="J535" i="14"/>
  <c r="J533" i="14"/>
  <c r="J532" i="14"/>
  <c r="J531" i="14"/>
  <c r="J530" i="14"/>
  <c r="J529" i="14"/>
  <c r="J528" i="14"/>
  <c r="J527" i="14"/>
  <c r="J526" i="14"/>
  <c r="J525" i="14"/>
  <c r="J522" i="14"/>
  <c r="J521" i="14"/>
  <c r="J520" i="14"/>
  <c r="J517" i="14"/>
  <c r="J516" i="14"/>
  <c r="J515" i="14"/>
  <c r="J514" i="14"/>
  <c r="J513" i="14"/>
  <c r="J512" i="14"/>
  <c r="J511" i="14"/>
  <c r="J510" i="14"/>
  <c r="J574" i="14" s="1"/>
  <c r="F74" i="12" l="1"/>
  <c r="F65" i="12"/>
  <c r="F63" i="12"/>
  <c r="J1159" i="14"/>
  <c r="F17" i="12" l="1"/>
  <c r="F23" i="12"/>
  <c r="F21" i="12" l="1"/>
  <c r="F14" i="12"/>
  <c r="F15" i="12"/>
  <c r="F196" i="12"/>
  <c r="H200" i="12" s="1"/>
  <c r="F180" i="12"/>
  <c r="F179" i="12"/>
  <c r="F178" i="12"/>
  <c r="F177" i="12"/>
  <c r="F27" i="12"/>
  <c r="F26" i="12"/>
  <c r="F24" i="12"/>
  <c r="F19" i="12" l="1"/>
  <c r="F11" i="12" l="1"/>
  <c r="F181" i="12"/>
  <c r="F157" i="12"/>
  <c r="F156" i="12"/>
  <c r="J50" i="11" l="1"/>
  <c r="F25" i="12"/>
  <c r="F16" i="12"/>
  <c r="F66" i="12"/>
  <c r="D176" i="12" l="1"/>
  <c r="F176" i="12" s="1"/>
  <c r="H199" i="12" s="1"/>
  <c r="F174" i="12"/>
  <c r="F198" i="12" l="1"/>
  <c r="F199" i="12" s="1"/>
  <c r="F200" i="12" s="1"/>
  <c r="H198" i="12"/>
  <c r="H201" i="12" s="1"/>
</calcChain>
</file>

<file path=xl/sharedStrings.xml><?xml version="1.0" encoding="utf-8"?>
<sst xmlns="http://schemas.openxmlformats.org/spreadsheetml/2006/main" count="4411" uniqueCount="1162">
  <si>
    <t>H. XIV AYUNTAMIENTO DE LOS CABOS</t>
  </si>
  <si>
    <t>DIRECCION GENERAL DE DESARROLLO SOCIAL</t>
  </si>
  <si>
    <t>DIRECCION MUNICIPAL DE INVERSIONES Y PROGRAMAS FEDERALES Y ESTATALES</t>
  </si>
  <si>
    <t>PARQUE ALTAMIRA</t>
  </si>
  <si>
    <t>CLAVE</t>
  </si>
  <si>
    <t>CONCEPTO</t>
  </si>
  <si>
    <t>UNIDAD</t>
  </si>
  <si>
    <t>CONTRATADA</t>
  </si>
  <si>
    <t>PRECIO UNITARIO</t>
  </si>
  <si>
    <t xml:space="preserve">IMPORTE </t>
  </si>
  <si>
    <t>MUROS PERIMETRALES Y PLATAFORMAS</t>
  </si>
  <si>
    <t>CIM-01</t>
  </si>
  <si>
    <t>TRAZO , EJES, NIVELES, Y SECCIONAMIENTOS, ESTABLECIENDO EJES Y NIVELES DE REFERENCIA Y BANCOS DE NIVEL, INCLUYE EQUIPO TOPOGRAFICO , HERRMANIENTA MENOR , MATERIAL Y MANO DE OBRA. P.U.O.T. Y LO NECESARIO PARA SU CORRECTA EJECUCION</t>
  </si>
  <si>
    <t>M2</t>
  </si>
  <si>
    <t>CIM-02</t>
  </si>
  <si>
    <t>EXCAVACION DE CORTES CUALQUIER QUE SEA SU CLASIFICACION EN TERRENO NATURAL, EN APLICACION DE TALUDES Y TERREPLANES EXISTENTES, EN CAJAS, EL MATERIAL PRODUCTO DE LAS EXCAVACIONES SE DESPERDICIA EN EL BANCO QUE INDICA EL PROYECTO, INCLUYE CARGA MECANICA  MAS ACARREO 2do KILOMETRO MAS KILOMETRO SUBSECUENTES)</t>
  </si>
  <si>
    <t>M3</t>
  </si>
  <si>
    <t>CIM-03</t>
  </si>
  <si>
    <t>CONSTRUCCION DE PLATAFORMAS CON RELLENO COMPACTADO AL 95 % PROCTOR, CON MATERIAL PROCEDENTE DE BANCO DE PROYECTO. INCLUYE INCORPORACIÓN DE HUMEDAD, AGREGADOS Y SELECCIÓN DE MATERIAL SEGUN LABORATORIO, HERRAMIENTA,  MANO DE OBRA Y EQUIPO.</t>
  </si>
  <si>
    <t>CIM-04</t>
  </si>
  <si>
    <t>EXCAVACION POR CUALQUIER MEDIO EN MATERIAL TIPO "B" EN SECO, PROFUNDIDAD DE 0.00 A 2.50 MTS, INCLUYE: AFINE, AFLOJE Y EXTRACCION, AMACICE AFINE Y LIMPIEZA DE LA PLANTILLA Y TALUDES, CONSERVACION DEL TALUD 1:1.5, EXTRACCION DE AZOLVES, CARGA A CAMION Y ACARREO.</t>
  </si>
  <si>
    <t>CIM-05</t>
  </si>
  <si>
    <t>PLANTILLA DE CONCRETO SIMPLE  CON UN ESPESOR DE 5CM F'C=100 KG/CM2 , INCLUYE MATERIAL, HERRAMIENTA Y MANO DE OBRA.  P.U.O.T. Y LO NECESARIO PARA SU CORRECTA EJECUCION</t>
  </si>
  <si>
    <t>CIM-06</t>
  </si>
  <si>
    <t xml:space="preserve">ELABORACION DE ZAPATA TIPO "ZA-1" DE 1.20 M POR 20 CM DE PERALTE, CONCRETO ARMADO F´C:250KG/CM2, CON CADENA INTEGRADA DE 20*20 CM. INCLUYE: EXCAVACION,CIMBRA, PLANTILLA, DADO,SEGUN DIMENCIONES, SECCIONES Y NIVELES DE ACUERDO A DETALLES </t>
  </si>
  <si>
    <t>ML</t>
  </si>
  <si>
    <t>CIM-07</t>
  </si>
  <si>
    <t>ELABORACION DE ZAPATA TIPO "ZA-2" DE 1.40 M POR 20 CM DE PERALTE, CONCRETO ARMADO F´C:250KG/CM2, CON CADENANA INTEGRADA DE 20*20 CM. INCLUYE: EXCAVACION,CIMBRA, PLANTILLA, DADO,SEGUN DIMENCIONES, SECCIONES Y NIVELES DE ACUERDO A DETALLES</t>
  </si>
  <si>
    <t>CIM-08</t>
  </si>
  <si>
    <t>IMPERMEABILIZACIÓN DE BARRERA IMPERMEABLE DE CADENA INTEGRADA A ZAPATA A BASE DE DOS MANOS DE IMPERMEABILIZANTE ASFÁLTICO INCLUYE : LIMPIEZA DE LASUPERFICIE, SUMINISTRO Y APLICACIÓN DEL PRODUCTO SEGÚN FICHA TECNICA Y TODO LO NECESARIO PARA SU CORRECTA EJECUCION DEL CONCEPTO (P.U.O.T. )</t>
  </si>
  <si>
    <t>CIM-09</t>
  </si>
  <si>
    <r>
      <rPr>
        <sz val="8"/>
        <color rgb="FF000000"/>
        <rFont val="Calibri"/>
        <family val="2"/>
      </rPr>
      <t xml:space="preserve">MURO DE BLOCK CON CELDAS RELLENAS </t>
    </r>
    <r>
      <rPr>
        <b/>
        <sz val="8"/>
        <color rgb="FF000000"/>
        <rFont val="Calibri"/>
        <family val="2"/>
      </rPr>
      <t>DE 20X20X40 CM</t>
    </r>
    <r>
      <rPr>
        <sz val="8"/>
        <color rgb="FF000000"/>
        <rFont val="Calibri"/>
        <family val="2"/>
      </rPr>
      <t xml:space="preserve"> (40 KG/CM2) ACABADO COMUN, ASENTADO CON MEZCLA CEMENTO ARENA 1:4, </t>
    </r>
    <r>
      <rPr>
        <b/>
        <sz val="8"/>
        <color rgb="FF000000"/>
        <rFont val="Calibri"/>
        <family val="2"/>
      </rPr>
      <t>CELDAS RELLENAS</t>
    </r>
    <r>
      <rPr>
        <sz val="8"/>
        <color rgb="FF000000"/>
        <rFont val="Calibri"/>
        <family val="2"/>
      </rPr>
      <t xml:space="preserve"> DE CONCRETO F'C=150 K/CM2 INLC. ELEVACIÓN, ACARREO HORIZONTAL EN CARRETILLA A UNA DISTANCIA DE 8.00 MTS INCLUYE MATERIAL, MANO DE OBRA, HERRAMIENTA. P.U.O.T. Y LO NECESARIO PARA SU CORRECTA EJECUCION.
</t>
    </r>
  </si>
  <si>
    <t>CIM-10</t>
  </si>
  <si>
    <t>COLOCACON DE DREN PARA MURO DE CONTENCION, CON TUBO PVC DE 3" DE 25 CM DE LONGITUD  A CADA 1.50 M  A TRESBOLILLO INCLUYE MEMBRANA GEOTEXTIL COLOCADOS CON 5% DE PENDIENTE</t>
  </si>
  <si>
    <t>PZA</t>
  </si>
  <si>
    <t>CIM-11</t>
  </si>
  <si>
    <t>CASTILLO "K1" 20X20 CMS . DE CONCRETO F'C=200 K/CM2 ARMADO CON 4 VARILLAS. DE 3/8" DE CADENA DE DESPLANTE A CADENA DE CERRAMIENTO Y ESTRIBOS DE 1/4 @ 20 CMS.,  (INCLUYE:ANCLAJE,  CIMBRA, MATERIAL, MANO DE OBRA Y HERRAMIENTA) . P.U.O.T. Y LO NECESARIO PARA SU CORRECTA EJECUCION.</t>
  </si>
  <si>
    <t>CIM-12</t>
  </si>
  <si>
    <t>CIM-13</t>
  </si>
  <si>
    <t>CADENA DE CERRAMIENTO DE CONCRETO SECCIÓN 0.20 X 0.20 M SEGUN ESPECIFICACIONES, INCLUYE: CEMENTO, ARENA, GRAVA Y AGUA, EN REVENIMIENTO 8 A 10 CM, CON REVOLVEDORA,  CIMBRA , ARMADA SEGUN DETALLE, TODO EL MATERIAL NECESARIO, CIMBRA Y DESCIMBRA, CORTES, TRASLAPES, DESPERDICIOS, HABILITADO Y ARMADO DE ACERO, LIMPIEZA, MANO DE OBRA, EQUIPO Y HERRAMIENTA DE MANO. P.U.O.T. Y LO NECESARIO PARA SU CORRECTA EJECUCION.</t>
  </si>
  <si>
    <t>CIM-14</t>
  </si>
  <si>
    <t>SUMISTRO Y COLOCACION DE FILTRO DE GRAVA DE 19 MM DE 15 CM DE ESPESOR EN MURO DE CONTENCION. INCLUYE MATERIAL Y MANO DE OBRA Y TODO LO NECESARIO PARA SU CORRECTA ELABORACION.</t>
  </si>
  <si>
    <t>CIM-15</t>
  </si>
  <si>
    <t>APLANADO ACABADO RUSTICO A PLOMO, REGLA Y ESCUADRA SOBRE MUROS DE BLOCK INTERIOR-EXTERIOR, CON MORTERO CEMENTO-ARENA EN PROPORCIÓN DE 1:4, INCLUYE: SUMINISTRO DE MATERIALES, ACARREOS, ANDAMIOS, LIMPIEZA, MANO DE OBRA, EQUIPO, HERRAMIENTA Y TODO LO NECESARIO PARA SU CORRECTA EJECUCION. (P.U.O.T.).</t>
  </si>
  <si>
    <t>CIM-16</t>
  </si>
  <si>
    <t xml:space="preserve">APLANADO ACABADO FINO SOBRE MUROS DE BLOCK INT-EXT, CON MORTERO CEMENTO-ARENA EN PROPORCIÓN DE 1:4, INCLUYE: SUMINISTRO DE MATERIALES, ACARREOS, ANDAMIOS, LIMPIEZA, MANO DE OBRA, EQUIPO, HERRAMIENTA Y TODO LO NECESARIO PARA SU CORRECTA EJECUCION (P.U.O.T.).  </t>
  </si>
  <si>
    <t>CIM-17</t>
  </si>
  <si>
    <t>FORJADO DE BOQUILLA EN PERIMETRO DE MUROS CON REGLA Y ESCUADRA, CON APLICACIÓN DE MORTERO CEMENTO-ARENA EN PROPORCIÓN DE 1:4, INCLUYE:SUMINISTRO DE MATERIALES, ACARREOS, ANDAMIOS, LIMPIEZA, MANO DE OBRA, EQUIPO, HERRAMIENTA. Y LO NECESARIO PARA SU CORRECTA EJECUCION.(P.U.O.T.)</t>
  </si>
  <si>
    <t>CIM-18</t>
  </si>
  <si>
    <t>SUMINISTRO Y APLICACION DE PINTURA VINILICA VINIMEX COMEX O SIMILAR, SOBRE MUROS APLANADOS INT-EXT, Y BOQUILLAS, A UNA MANO DE SELLADOR Y DOS MANOS DE PINTURA, COLOR SEGUN INDIQUE PLANO O PROYECTO. INCLUYE: PREPARACIÓN DE LA SUPERFICIE, LIMPIEZA (ANTES, DURANTE Y DESPUES),MATERIALES, MANO DE OBRA, EQUIPO, HERRAMIENTA MENOR Y TODO LO NECESARIO PARA SU CORRECTA EJECUCION.( P.U.O.T.)</t>
  </si>
  <si>
    <t>ACCESO Y ANDADORES</t>
  </si>
  <si>
    <t>AA-01</t>
  </si>
  <si>
    <t>TRAZO  EN EL TERRENO, DE EL AREA A CONSTRUIR Y COLOCACION DE  NIVELETAS.(INCLUYE: MATERIAL, MANO DE OBRA Y HERRAMIENTA)</t>
  </si>
  <si>
    <t>AA-02</t>
  </si>
  <si>
    <t>EXCAVACION POR CUALQUIER MEDIO EN MATERIAL TIPO "B" EN SECO, PROFUNDIDAD DE 0.00 A 1 MTS, INCLUYE: AFINE, AFLOJE Y EXTRACCION, AMACICE AFINE Y LIMPIEZA DE LA PLANTILLA Y TALUDES, CONSERVACION DEL TALUD 1:1.5, EXTRACCION DE AZOLVES, CARGA A CAMION Y ACARREO.</t>
  </si>
  <si>
    <t>AA-03</t>
  </si>
  <si>
    <t>PLANTILLA DE CONCRETO SIMPLE CON UN ESPESOR DE 5CM F'C=100 KG/CM2 , INCLUYE MATERIAL, HERRAMIENTA Y MANO DE OBRA</t>
  </si>
  <si>
    <t>AA-04</t>
  </si>
  <si>
    <t>ELABORACION DE  DE ZAPATA CORRIDA DE 1.20 M, .15 DE PERALTE, CONCRETO ARMADO EN DIMENCIONES, SECCIONES Y NIVELES DE ACUERDO A PROYECTO CONCRETO F"C=250 KG/CM2 CON VARILLA DEL NO 3 @ CADA 20 CM.  INCLUYE: CONTRATRABE 20x25 CON 4 VAR 3/8”E @ 20 MANO DE OBRA, EQUIPO, HERRAMIENTAS Y TODO LO NECESARIO PARA LA CORRECTA EJECUCION</t>
  </si>
  <si>
    <t>AA-05</t>
  </si>
  <si>
    <t>ELABORACION DE  DE ZAPATA CORRIDA DE 1.00 M, .15 DE PERALTE, CONCRETO ARMADO EN DIMENCIONES, SECCIONES Y NIVELES DE ACUERDO A PROYECTO CONCRETO F"C=250 KG/CM2 CON VARILLA DEL NO 3 @ CADA 20 CM.  INCLUYE: CONTRATRABE 20x25 CON 4 VAR 3/8”E @ 20 MANO DE OBRA, EQUIPO, HERRAMIENTAS Y TODO LO NECESARIO PARA LA CORRECTA EJECUCION</t>
  </si>
  <si>
    <t>AA-06</t>
  </si>
  <si>
    <t>ELABORACION DE  DE ZAPATA AISLADA DE 1.00 M, .15 DE PERALTE, CONCRETO ARMADO EN DIMENCIONES, SECCIONES Y NIVELES DE ACUERDO A PROYECTO CONCRETO F"C=250 KG/CM2 CON VARILLA DEL NO 3 @ CADA 20 CM.  INCLUYE: DADO 50x50 CON 8 VAR 5/8”E 3/8 @ 15 MANO DE OBRA, EQUIPO, HERRAMIENTAS Y TODO LO NECESARIO PARA LA CORRECTA EJECUCION</t>
  </si>
  <si>
    <t>AA-07</t>
  </si>
  <si>
    <t>RELLENO DE CEPAS Y PLATAFORMAS CON MATERIAL EXCEDENTE DE EXCAVACIÓN A UNA PROFUNDIDAD DE 0.00 A 1.200M.INCLUYE COMPACTACIÓN POR MEDIOS MECÁNICOS HASTA AL 90%</t>
  </si>
  <si>
    <t>AA-08</t>
  </si>
  <si>
    <t xml:space="preserve">ANCLAJE DE CASTILLO "K1" 15X20 CMS . DE CONCRETO F'C=200 K/CM2 ARMADO CON 4 VARILLAS. DE 3/8" DE ZAPATA A CADENA DE DESPLANTE Y ESTRIBOS DE 1/4" @ 20 CMS.,  (INCLUYE: CIMBRA, MATERIAL, MANO DE OBRA Y HERRAMIENTA) DE 1.10  MT DE ALTURA </t>
  </si>
  <si>
    <t>AA-09</t>
  </si>
  <si>
    <t xml:space="preserve">MURO DE ENRASE EN CIMENTACIÓN CON BLOCK DE CONCRETO 15X20X40 CMS, ACENTADO CON MORTERO CEMENTO-ARENA PROP.1:4 Y RELLENO DE CONCRETO POBRE ( INCLUYE MATERIALES, MANO DE OBRA, HERRAMIENTAS Y TODO LO NECESARIO PARA SU EJECUCIÓN) </t>
  </si>
  <si>
    <t>AA-10</t>
  </si>
  <si>
    <t xml:space="preserve">ANCLAJE DE CASTILLO "K2" 20X20 CMS . DE CONCRETO F'C=200 K/CM2 ARMADO CON 4 VARILLAS. DE 3/8" DE ZAPATA A CADENA DE DESPLANTE Y ESTRIBOS DE 1/4" @ 20 CMS.,  (INCLUYE: CIMBRA, MATERIAL, MANO DE OBRA Y HERRAMIENTA) DE 1.10  MT DE ALTURA </t>
  </si>
  <si>
    <t>AA-11</t>
  </si>
  <si>
    <t xml:space="preserve">MURO DE ENRASE EN CIMENTACIÓN CON BLOCK DE CONCRETO 20X20X40 CMS, ACENTADO CON MORTERO CEMENTO-ARENA PROP.1:4 Y RELLENO DE CONCRETO POBRE ( INCLUYE MATERIALES, MANO DE OBRA, HERRAMIENTAS Y TODO LO NECESARIO PARA SU EJECUCIÓN) </t>
  </si>
  <si>
    <t>AA-12</t>
  </si>
  <si>
    <t>CIMBRADO,ARMADO Y COLADO DE CADENA DE DESPLANTE DE 0.15X0.20 MTS, ARMADA CON 4 VARILLAS No.3 (3/8") Y ESTRIBOS DEL No.2 (1/4") @ 20CMS,CONCRETO F'C=150KG/CM2 (INCLUYE MATERIAL, MANO DE OBRA, HERRAMIENTAS Y TODO LO NECESARIO PARA SU EJECUCIÓN)</t>
  </si>
  <si>
    <t>AA-13</t>
  </si>
  <si>
    <t>CIMBRADO,ARMADO Y COLADO DE CADENA DE DESPLANTE DE DE 0.20X0.20 MTS, ARMADA CON 4 VARILLAS No.3 (3/8") Y ESTRIBOS DEL No.2 (1/4") @ 20CMS,CONCRETO F'C=150KG/CM2 (INCLUYE MATERIAL, MANO DE OBRA, HERRAMIENTAS Y TODO LO NECESARIO PARA SU EJECUCIÓN)</t>
  </si>
  <si>
    <t>AA-14</t>
  </si>
  <si>
    <t xml:space="preserve">COLUMNA 40X40 CMS . DE CONCRETO F'C=200 K/CM2 ARMADO CON 4 VARILLAS. DE 1/2" Y 4 VARILLAS DE 5/8"  Y ESTRIBOS DE 3/8" @ 17 CMS. (INCLUYE: CIMBRA, MATERIAL, MANO DE OBRA Y HERRAMIENTA) DE 5.50 MT DE ALTURA </t>
  </si>
  <si>
    <t>AA-15</t>
  </si>
  <si>
    <t>MURO DE BLOCK DE CONC. 15X20X40, ACABADO NATURAL, ASENTADO CON MORTERO CEMENTO-ARENA 1:4. (INCLUYE MATERIAL,MANO DE OBRA Y HERRAMIENTA)</t>
  </si>
  <si>
    <t>AA-16</t>
  </si>
  <si>
    <t>MURO DE BLOCK DE CONC. 20X20X40, ACABADO NATURAL, ASENTADO CON MORTERO CEMENTO-ARENA 1:4. (INCLUYE MATERIAL,MANO DE OBRA Y HERRAMIENTA)</t>
  </si>
  <si>
    <t>AA-17</t>
  </si>
  <si>
    <t>CASTILLO "K1" 15X20 CMS . DE CONCRETO F'C=200 K/CM2 ARMADO CON 4 VARILLAS. DE 3/8" DE CADENA DE DESPLANTE A CADENA DE LIGA Y ESTRIBOS DE 1/4" @ 20 CMS., EN GRADAS (INCLUYE: CIMBRA, MATERIAL, MANO DE OBRA Y HERRAMIENTA)</t>
  </si>
  <si>
    <t>AA-18</t>
  </si>
  <si>
    <t>CASTILLO "K2" 20X20 CMS . DE CONCRETO F'C=200 K/CM2 ARMADO CON 4 VARILLAS. DE 3/8" DE CADENA DE DESPLANTE A CADENA DE LIGA Y ESTRIBOS DE 1/4" @ 20 CMS., EN GRADAS (INCLUYE: CIMBRA, MATERIAL, MANO DE OBRA Y HERRAMIENTA)</t>
  </si>
  <si>
    <t>AA-19</t>
  </si>
  <si>
    <t>LOSA RETICULAR CON NERVADURAS 15 X 15 CON 4 VARILLA DE 3/8”, ESTRIBOS DE 2 @ 20 CASETÓN 60 X60 X10 Y MALLA ELECTRO SOLDADA 6 6 10 10, CONCRETO F'C=250KG/CM2, HECHO EN OBRA.P.U.O.T.</t>
  </si>
  <si>
    <t>AA-20</t>
  </si>
  <si>
    <t>COLOCACON DE PIEDRA LAJA COLOCADA A HUESO DE LA REGION EN MUROSY COLUMNAS, COLOCADO CON MORTERO CEMENTO ARENA , JUNTA REMETIDA P.U.O.T. Y LO NECESARIO PARA SU CORRECTA EJECUCION.</t>
  </si>
  <si>
    <t>AA-21</t>
  </si>
  <si>
    <t>SUMINISTRO Y COLOCACION DE PORTON DE ACCESO DE HERRERIA CURVO CORREDIZO 2 HOJAS CON MARCO DE HERRERIA 2"  DETALLE  SEGÚN DISEÑO MEDIDAS DE 4.00 X 2.50 , HOJAS CORREDIZAS, PINTURA, CEROJO,PASADOR  PICAPORTE INCLUYE: 
MATERIALES MANO DE OBRA Y TODO PARA SU CORRECTA INSTALACION.</t>
  </si>
  <si>
    <t>AA-22</t>
  </si>
  <si>
    <t>AA-23</t>
  </si>
  <si>
    <t>MURO DE ENRASE PARA FORJAR ESCALONES HASTA 3 HILADAS CON BLOCK DE CONCRETO 15X20X40 CMS, ASENTADO CON MORTERO CEMENTO-ARENA PROP.1:4 Y RELLENO DE CONCRETO POBRE (INCLUYE MATERIALES, MANO DE OBRA, HERRAMIENTAS Y TODO LO NECESARIO PARA SU EJECUCIÓN)</t>
  </si>
  <si>
    <t>AA-24</t>
  </si>
  <si>
    <t xml:space="preserve">COLADO DE FIRME DE CONCRETO ACABADO ESCOBILLADO  DE 10cm DE ESPESOR F´C=150 KG/CM2 REFORZADO CON MALLA ELECTROSOLDADA 6-6, 10/10 Y CON VOLTEADOR EN TODO EL PERIMETRO, CON JUNTA TRANSVERSAL A CADA 1.50 MT INCLUYE: TRAZO NIVELCION, AFINE, COMPACTADO AL 90%, EQUIPO MANO DE OBRA Y TODO LO NECESARIO PARA SU CORRECTA ELABORACION. </t>
  </si>
  <si>
    <t>AA-25</t>
  </si>
  <si>
    <t>CIMBRADO Y COLADO DE DENTELLON DE CONCRETO SIMPLE SECCION 15x35 cms REFORZADO CON MALLA ELECTROSOLDADA 6-6, 10/10  EN LATERLES DE FIRMES DE CONCRETO, INCLUYE MATERIAL , HERRAMIENTA Y MANO DE OBRA</t>
  </si>
  <si>
    <t>AA-26</t>
  </si>
  <si>
    <t xml:space="preserve">SUMINISTRO Y COLOCACION DE MODULO DE REJACERO DE 2X2.5 MTS. A ALTURA REQUERIDAS Y COLOCACION Y ANCLAJE DE POSTE DE 2" PARA  MODULO DE REJACERO DE 2X2.5mts ,3  ABRAZADERAS, TAPA Y LO NECESARIO PARA SU CORRECTA INSTALACION </t>
  </si>
  <si>
    <t>AA-27</t>
  </si>
  <si>
    <t>EMPLASTE EN MURO ACABADO FINO CON FLOTA DE HULE A BASE DE MORTERO CEMENTO-ARENA, INCLUYE MATERIAL , HERRAMIENTA Y MANO DE OBRA</t>
  </si>
  <si>
    <t>AA-27-1</t>
  </si>
  <si>
    <t>AA-28</t>
  </si>
  <si>
    <t>ELABORACION BARANDAL DE 0.90 M DE ALTO PARA RAMPA Y ESCALERAS DE PARQUE, ELABORADO EN TUBULAR 2" PARA POSTES  CON MACSISO DE 5/8 EN PIVOTE E INTERMEDIOS Y TUBULAR DE 1 1/2" EN PASAMANOS TIPO MARINO. INCLUYE INTALACION, PINTURA Y TODO LO NECESARIO PARA SU CORRECTA ELABORACION.</t>
  </si>
  <si>
    <t>AA-29</t>
  </si>
  <si>
    <t>COLUMNA EN ESTRUCTURA INCLUYE CIMBRA Y DESCIMBRA CIRCULAR 30 CM DIAMETRO CIMBRA SONOTUBO REFORZADA CON 8 VARILLAS 1/2 Y ESTRIBOS DE 3/8 @ 20 cm CON CONCRETO F’C=250 KG/CM2-3/4″ ACABADO EN CONCRETO APARENTE CON APLICACION DE SELLADOR DE POLIURETANO</t>
  </si>
  <si>
    <t>AA-30</t>
  </si>
  <si>
    <t>FABRICACION E INSTALACIÓN DE ESTRUCTURA PARA TECHUMBRES SEGÚN DISEÑO A BASE DE VIGA IPR 6X4X17.9 K/M Y PERFI TUBULAR R-300 C-18 CON UNA BASE DE PRIMARIO Y DOS CAPAS DE ESMALTE   INCLUYE: SUMINISTRO DE MATERIALES, DISCOS DE CORTE, SOLDADURA , CORTES,  LIMPIEZA, MANO DE OBRA , EQUIPO Y HERRAMIENTA.</t>
  </si>
  <si>
    <t>BAÑOS</t>
  </si>
  <si>
    <t>MB-01</t>
  </si>
  <si>
    <t>MB-02</t>
  </si>
  <si>
    <t>MB-03</t>
  </si>
  <si>
    <t>SUMINISTRO Y COLOCACIÓN DE MEMBRANA DE POLIESTILENO CALIBRE 600. COMO BARRERA IMPERMEABILIZANTE  SOBRE FIRME DE TIERRA COMPACTADA Y APISONADA POR MEDIOS MECANICOS  EN TODAS LAS SUPERFICIES. DONDE SE COLOCARA EL ARMADO DE ACERO PARA LA CIMENTACIÓN INCLUYE: MATERIAL, MANO DE OBRA, HERRAMIENTA, EQUIPO Y TODO LO NECESARIO PARA SU CORRECTA EJECUCIÓN.(P.U.O.T.)</t>
  </si>
  <si>
    <t>MB-04</t>
  </si>
  <si>
    <t>DALA DE DESPLANTE SECCIÓN 0.15 X 0.30 M. CON FABRICACIÓN  DE CONCRETO F'C= 250 KG/CM2, AGREGADO DE 20 MM, INCLUYE CEMENTO, ARENA, GRAVA Y AGUA, EN REVENIMIENTO 8 A 10 CM, CON REVOLVEDORA, 1 SACO TROMPO, Y MANO DE OBRA PARA SU FABRICACIÓN,  ALTAS RESISTENCIAS., CIMBRA ACABADO COMUN A 4 USOS, ARMADA CON 6 VARILLAS DEL NÚMERO 3 (3/8")  Y ESTRIBOS A CADA 0.20 MTS. DEL NÚMERO 2.5 INCLUYE:  TODO EL MATERIAL NECESARIO, CIMBRA Y DESCIMBRA, CORTES, TRASLAPES, DESPERDICIOS, HABILITADO Y ARMADO DE ACERO, LIMPIEZA, MANO DE OBRA, EQUIPO Y HERRAMIENTA DE MANO. P.U.O.T. Y LO NECESARIO PARA SU CORRECTA EJECUCION.</t>
  </si>
  <si>
    <t>MB-05</t>
  </si>
  <si>
    <t>CONTRA TRABE DE CONCRETO SECCIÓN 0.20 X 0.30 M. CON FABRICACIÓN  DE CONCRETO F'C= 250 KG/CM2, AGREGADO DE 20 MM, INCLUYE CEMENTO, ARENA, GRAVA Y AGUA, EN REVENIMIENTO 8 A 10 CM, CON REVOLVEDORA, 1 SACO TROMPO, Y MANO DE OBRA PARA SU FABRICACIÓN,  ALTAS RESISTENCIAS., CIMBRA ACABADO COMUN A 4 USOS, ARMADA CON 6 VARILLAS DEL NÚMERO 3 (3/8")  Y ESTRIBOS A CADA 0.20 MTS. DEL NÚMERO 2.5 INCLUYE:  TODO EL MATERIAL NECESARIO, CIMBRA Y DESCIMBRA, CORTES, TRASLAPES, DESPERDICIOS, HABILITADO Y ARMADO DE ACERO, LIMPIEZA, MANO DE OBRA, EQUIPO Y HERRAMIENTA DE MANO. P.U.O.T. Y LO NECESARIO PARA SU CORRECTA EJECUCION.</t>
  </si>
  <si>
    <t>MB-06</t>
  </si>
  <si>
    <t xml:space="preserve"> ACERO DE REFUERZO DEL NÚM. 3, (3/8") FYP = 4200 KG/ML, EN CIMENTACIÓN , ARMADA CON ACERO DE REFUERZO  EN DIMENCIONES ,SECCIONES Y NIVELES DE ACUERDO A PROYECTO  EN AMBOS SENTIDOS CON VARILLAS # 3 @ CADA 0.30 MTS. INCLUYE: HABILITADO Y ARMADO,MATERIALES, MANO DE OBRA, EQUIPO, HERRAMIENTA Y  TODO LO NECESARIO PARA LA CORRECTA EJECUCION DEL CONCEPTO. (P.U.O.T.)</t>
  </si>
  <si>
    <t>KG</t>
  </si>
  <si>
    <t>MB-07</t>
  </si>
  <si>
    <t>SUMINISTRO Y COLOCACIÓN DE CONCRETO PREMEZCLADO EN CIMENTACIÓN F'C=200 KG/CM2 CLASE I NORMAL NO BOMBEABLE, VIBRADO DE FORMA MECANICA Y CURADO DE CONCRETO CON AGUA Y SERA CONTINUO LAS 24 HORAS DURANTE 7 DIAS.INCLUEY: CIMBRA, MANO DE OBRA, EQUIPO, HERRAMIENTAS Y TODO LO NECESARIO PARA LA CORRECTA EJECUCION DEL CONCEPTO. (P.U.O.T.)</t>
  </si>
  <si>
    <t>MB-08</t>
  </si>
  <si>
    <t>IMPERMEABILIZACIÓN DE BARRERA IMPERMEABLE DE CADENA DE DESPLANTE A BASE DE DOS MANOS DE IMPERMEABILIZANTE ASFÁLTICO INCLUYE : LIMPIEZA DE LASUPERFICIE, SUMINISTRO Y APLICACIÓN DEL PRODUCTO SEGÚN FICHA TECNICA Y TODO LO NECESARIO PARA SU CORRECTA EJECUCION DEL CONCEPTO (P.U.O.T. )</t>
  </si>
  <si>
    <t>MB-09</t>
  </si>
  <si>
    <t>MB-10</t>
  </si>
  <si>
    <t>MURO DE BLOCK HUECO INTERMEDIO DE 15X20X40 CM (40 KG/CM2) ACABADO COMUN, A PLOMO, ASENTADO CON  CEMENTO-ARENA 1:4 JUNTAS DE 1.00CM., HASTA 4.00M DE ALTURA. INCLUYE: ELEVACIÓN, ACARREO, MATERIAL, MANO DE OBRA, HERRAMIENTA Y LO NECESARIO PARA SU CORRECTA EJECUCIÓN DEL CONCEPTO.(.P.U.O.T. )</t>
  </si>
  <si>
    <t>MB-11</t>
  </si>
  <si>
    <t>CASTILLO AHOGADO EN CELDA DE BLOCK ( SEGÚN PROYECTO), CONCRETO F´C:1 50KG/CM2, REFORZADO CON 1 VARILLAS 3/8" Ø ANCLADO DE CIMENTACION A LOSA,  INCLUYE. ESCUADRA, MATERIALES, MANO DE OBRA, EQUIPO, HERRAMIENTA  Y TODO LO NECESARIO PARA SU CORRECTA EJECUCION.(P.U.O.T.)</t>
  </si>
  <si>
    <t>MB-12</t>
  </si>
  <si>
    <t>CONSTRUCCION DE CASTIILLO K-1 DE CONCRETO ARMADO EN SECCIONES DE 15 X 20 CON 4 VARILLAS DEL NO 3 Y CON ESTRIBOS DEL NO 2 @ CADA 15 Y 20 CM CON UN F"C= 200 KG/CM2. AGREGADO DE 20 MM, INCLUYE CEMENTO, ARENA, GRAVA Y AGUA, SEGUN PROPORCION A RESISTENCIA, REVENIMIENTO 8 A 10 CM, CON REVOLVEDORA, VIBRADO., CIMBRA A 2 CARAS ACABADO COMUN A 4 USOS,CURADO DE CONCRETO CON AGUA Y SERA CONTINUO LAS 24 HORAS DURANTE 7 DIAS.INCLUY: HASTA ALTURA DE 3.20 ML, CIMBRA, MANO DE OBRA, EQUIPO, HERRAMIENTAS Y TODO LO NECESARIO PARA LA CORRECTA EJECUCION DEL CONCEPTO.( P.U.O.T)</t>
  </si>
  <si>
    <t>MB-13</t>
  </si>
  <si>
    <t>CONSTRUCCION DE CASTIILLO K-1 DE CONCRETO ARMADO EN SECCIONES DE 20 X 20 CON 4 VARILLAS DEL NO 3 Y CON ESTRIBOS DEL NO 2 @ CADA 15 Y 20 CM CON UN F"C= 200 KG/CM2. AGREGADO DE 20 MM, INCLUYE CEMENTO, ARENA, GRAVA Y AGUA, SEGUN PROPORCION A RESISTENCIA, REVENIMIENTO 8 A 10 CM, CON REVOLVEDORA, VIBRADO., CIMBRA A 2 CARAS ACABADO COMUN A 4 USOS,CURADO DE CONCRETO CON AGUA Y SERA CONTINUO LAS 24 HORAS DURANTE 7 DIAS.INCLUY: HASTA ALTURA DE 3.20 ML, CIMBRA, MANO DE OBRA, EQUIPO, HERRAMIENTAS Y TODO LO NECESARIO PARA LA CORRECTA EJECUCION DEL CONCEPTO.( P.U.O.T)</t>
  </si>
  <si>
    <t>MB-14</t>
  </si>
  <si>
    <t>CONSTRUCCION DE DALA DE CERRAMIENTO DE CONCRETO ARMADO SECCIÓN 0.15 X 0.20 M,  CON 4 VARILLAS DEL NÚMERO 3 (3/8")  Y ESTRIBOS DEL Nº 2@ CADA 15 Y 20CM. CON UN F'C= 200 KG/CM2. ANCLADA DE 30 A 40 CM AMBOS LADOS, REVENIMIENTO 8 A 10 CM, CON REVOLVEDORA,  VIBRADO DE FORMA MECANICA, CURADO DE CONCRETO CON AGUA Y SERA CONTINUO LAS 24 HORAS DURANTE 7 DIAS.INCLUYE: CIMBRA, MANO DE OBRA, EQUIPO, HERRAMIENTAS Y TODO LO NECESARIO PARA LA CORRECTA EJECUCION DEL CONCEPTO.(P.U.O.T).</t>
  </si>
  <si>
    <t>MB-14-1</t>
  </si>
  <si>
    <t>CONSTRUCCION DE DALA DE CERRAMIENTO DE CONCRETO ARMADO SECCIÓN 0.20 X 0.20 M,  CON 4 VARILLAS DEL NÚMERO 3 (3/8")  Y ESTRIBOS DEL Nº 2@ CADA 15 Y 20CM. CON UN F'C= 200 KG/CM2. ANCLADA DE 30 A 40 CM AMBOS LADOS, REVENIMIENTO 8 A 10 CM, CON REVOLVEDORA,  VIBRADO DE FORMA MECANICA, CURADO DE CONCRETO CON AGUA Y SERA CONTINUO LAS 24 HORAS DURANTE 7 DIAS.INCLUYE: CIMBRA, MANO DE OBRA, EQUIPO, HERRAMIENTAS Y TODO LO NECESARIO PARA LA CORRECTA EJECUCION DEL CONCEPTO.(P.U.O.T).</t>
  </si>
  <si>
    <t>MB-15</t>
  </si>
  <si>
    <t xml:space="preserve"> LOSA  DE  CONCRETO ARMADO DE 10CM DE ESPESORA BASE DE CONCRETO F´C= 250 KG/CM2,  REVENIMIENTO 8 A 10 CM.,  ARMADA CON  VARILLAS DEL Nº 3 @ CADA 20CM AMBOS LADOS, CON BASTONES AMBOS LADOS DEL Nº 3 @ CADA 20CM  O 40CM, DE  1.00 MTS A 1.80 MTS, SEGUN SE INDIQUE EL PROYECTO EN CLAROS SEGUN ÁREAS DE LOSA O  SUS EXCEPCIÓNES O DISCREPANCIA SEGUN NORMAS ESTRUCTURALES SEGUN EL CLARO. INCLUYE: CURADO DE CONCRETO CON AGUA, SERA CONTINUO LAS 24 HORAS DURANTE 7 DIAS, VIBRADO DE FORMA MECANICA, CIMBRA-DESCIMBRA, CORTES, TRASLAPES, DESPERDICIOS, HABILITADO Y ARMADO DE ACERO, LIMPIEZA DEL ÁREA, MANO DE OBRA, EQUIPO, HERRAMIENTA MENOR  Y TODO LO NECESARIO PARA SU CORRECTA EJECUCION.,( P.U.O.T.)</t>
  </si>
  <si>
    <t>MB-16</t>
  </si>
  <si>
    <r>
      <rPr>
        <sz val="8"/>
        <color rgb="FF000000"/>
        <rFont val="Calibri"/>
        <family val="2"/>
      </rPr>
      <t>APLICACIÓN DE IMPERMEABILIZANTE ELASTOMÉRICO TOP TOTAL</t>
    </r>
    <r>
      <rPr>
        <b/>
        <sz val="8"/>
        <color rgb="FF000000"/>
        <rFont val="Calibri"/>
        <family val="2"/>
      </rPr>
      <t xml:space="preserve"> 5 AÑOS</t>
    </r>
    <r>
      <rPr>
        <sz val="8"/>
        <color rgb="FF000000"/>
        <rFont val="Calibri"/>
        <family val="2"/>
      </rPr>
      <t xml:space="preserve"> O SIMILAR, CON RESINA ACRÍLICA BASE AGUA Y MEMBRANA, COLOR BLANCO MATE, APLICAR A 2 MANOS Y CAPAS EN SENTIDOS CRUZADO (SEGUN FICHA TECNICA).  INCLUYE:  REPARACION DE LA SUPERFICIE(INCLUYE LIMPIEZA, RESANE DE GRIETAS Y PRIMARIO), MATEREAL, MANO DE OBRA ESPECIALIZADA A DOS MANOS Y TODO LO NECESARIO PARA SU CORRECTA EJECUCION.(P.U.O.T.).</t>
    </r>
  </si>
  <si>
    <t>MB-17</t>
  </si>
  <si>
    <t>APLANADO ACABADO RUSTICO A PLOMO, REGLA Y ESCUADRA SOBRE MUROS DE BLOCK INTERIOR-EXTERIOR, PLAFONES, CORNIZA, CON MORTERO CEMENTO-ARENA EN PROPORCIÓN DE 1:4, INCLUYE: SUMINISTRO DE MATERIALES, ACARREOS, ANDAMIOS, LIMPIEZA, MANO DE OBRA, EQUIPO, HERRAMIENTA Y TODO LO NECESARIO PARA SU CORRECTA EJECUCION. (P.U.O.T.).</t>
  </si>
  <si>
    <t>MB-18</t>
  </si>
  <si>
    <t xml:space="preserve">APLANADO ACABADO FINO SOBRE MUROS DE BLOCK INT-EXT, PLAFÓNES, CORNIZA, CON MORTERO CEMENTO-ARENA EN PROPORCIÓN DE 1:4, INCLUYE: SUMINISTRO DE MATERIALES, ACARREOS, ANDAMIOS, LIMPIEZA, MANO DE OBRA, EQUIPO, HERRAMIENTA Y TODO LO NECESARIO PARA SU CORRECTA EJECUCION (P.U.O.T.).  </t>
  </si>
  <si>
    <t>MB-19</t>
  </si>
  <si>
    <t>FORJADO DE BOQUILLA EN PUERTAS, VENTANAS Y PERIMETRO DE LOSA CON REGLA Y ESCUADRA, CON APLICACIÓN DE MORTERO CEMENTO-ARENA EN PROPORCIÓN DE 1:4, INCLUYE:SUMINISTRO DE MATERIALES, ACARREOS, ANDAMIOS, LIMPIEZA, MANO DE OBRA, EQUIPO, HERRAMIENTA. Y LO NECESARIO PARA SU CORRECTA EJECUCION.(P.U.O.T.)</t>
  </si>
  <si>
    <t>MB-20</t>
  </si>
  <si>
    <t>SUMINISTRO Y APLICACION DE PINTURA VINILICA VINIMEX COMEX O SIMILAR, SOBRE MUROS APLANADOS INT-EXT, PLAFONES, CORNIZA Y BOQUILLAS, A UNA MANO DE SELLADOR Y DOS MANOS DE PINTURA, COLOR SEGUN INDIQUE PLANO O PROYECTO. INCLUYE: PREPARACIÓN DE LA SUPERFICIE, LIMPIEZA (ANTES, DURANTE Y DESPUES),MATERIALES, MANO DE OBRA, EQUIPO, HERRAMIENTA MENOR Y TODO LO NECESARIO PARA SU CORRECTA EJECUCION.( P.U.O.T.)</t>
  </si>
  <si>
    <t>MB-21</t>
  </si>
  <si>
    <t>PISO DE LOSETA ANTIDERRAPANTE COLOR SEGÚN PROYECTO O SEGUN INDIQUE EL SUPERVISOR, MEDIDA DE 40X40 CM., ASENTADO CON PEGAPISO NIASSA O SIMILAR, BOQUILLA CON ARENA, INCLUYE: DESPERDICIOS, ACARREO DE LOS MATERIALES A UNA 1A. ESTACION A 20.00 M. DE DISTANCIA HORIZONTAL Y TODO  LO NECESARIO PARA SU CORRECTA EJECUCION (P.U.O.T.)</t>
  </si>
  <si>
    <t>MB-22</t>
  </si>
  <si>
    <t>SUMINISTRO Y COLOCACIÓN DE ZOCLO  DE HASTA 10CMS. DE LOSETA INTERCERAMIC O SIMILAR ANTIDERRAPANTE COLOR SEGÚN PROYECTO O SE INQUIQUE POR SUPERVISIÓN MEDIDA DE 40X40 CM., ASENTADO CON PEGAPISO NIASSA O SIMILAR, BOQUILLA CON ARENA, INCLUYE: PERALTE DE ACCESO, DESPERDICIOS, ACARREO DE LOS MATERIALES A UNA 1A. ESTACION A 20.00 M. DE DISTANCIA HORIZONTAL Y TODO LO NECESARIO PARA SU CORRECTA EJECUCION ( P.U.O.T.)</t>
  </si>
  <si>
    <t>MB-23</t>
  </si>
  <si>
    <t>SALIDA DE ELECTRICIDAD PARA LUMINARIA CON UN DESARROLLO DE 10.00 MTS. EL PRECIO INCLUYE: CABLE THW CAL. 14, TUBO PVC PESADO DE 1/2", CONECTOR, ROSETA,CHALUPA O CAJA, CINTA AISLANTE, ARBOTANTE, PEGAMENTO, MANO DE OBRA Y TODOS LOS MATERIALES PARA LA CORRECTA EJECUCIÓN Y TODO LO NECESARIO PARA SU CORRECTA EJECUCIÓN DEL TRABAJO (P.U.O.T.)</t>
  </si>
  <si>
    <t>MB-24</t>
  </si>
  <si>
    <t>SALIDA DE ELECTRICIDAD PARA ARBOTANTE CON UN DESARROLLO DE 10.00 MTS. EL PRECIO INCLUYE: CABLE THW CAL. 14, TUBO PVC PESADO DE 1/2", CONECTOR, ROSETA,CHALUPA O CAJA, CINTA AISLANTE, ARBOTANTE, PEGAMENTO, MANO DE OBRA Y TODOS LOS MATERIALES PARA LA CORRECTA EJECUCIÓN Y TODO LO NECESARIO PARA SU CORRECTA EJECUCIÓN DEL TRABAJO (P.U.O.T.)</t>
  </si>
  <si>
    <t>MB-25</t>
  </si>
  <si>
    <t>CABLE THW-15 CAL. 14 PARA LUMINARIAS A PRUEBA DE VAPOR EL PRECIO INCLUYE:  TUBO PVC PESADO DE 1/2", CONECTOR,  CAJA, CINTA AISLANTE,  PEGAMENTO, MANO DE OBRA Y TODOS LOS MATERIALES PARA LA CORRECTA EJECUCIÓN Y TODO LO NECESARIO PARA SU CORRECTA EJECUCIÓN DEL TRABAJO (P.U.O.T.)</t>
  </si>
  <si>
    <t>MB-26</t>
  </si>
  <si>
    <t xml:space="preserve">  SALIDA SANITARIA PARA LAVABO, MINGITORIO Y CESPOL  A BASE DE PVC SANITARIO REFORZADO DE 2" DE DIAM., INCLUYE: MATERIALES, TEE, CODOS, COPLE, MANO DE OBRA Y TODO LO NECESARIO PARA LA CORRECTA EJECUCIÓN DEL P.U.O.T.</t>
  </si>
  <si>
    <t>MB-27</t>
  </si>
  <si>
    <t xml:space="preserve">  SALIDA SANITARIA PARA W.C. A BASE DE TUBERÍA DE PVC SANITARIO REFORZADO DE 4" DE DIAM. INCLUYE: MATERIALES, TEE, CODOS, MANO DE OBRA Y TODO LO NECESARIO PARA LA CORRECTA EJECUCIÓN DEL P.U.O.T</t>
  </si>
  <si>
    <t>MB-28</t>
  </si>
  <si>
    <t>SALIDA HIDRAULICA PARA W.C. A BASE DE TUBERIA Y CONECCIONES CPVC EN 3/4" Y 1/2" INCLUYE: ACARREOS,MANO DE OBRA Y HERRAMIENTA NECESARIA PARA SU CORRECTA EJECUCION</t>
  </si>
  <si>
    <t>MB-29</t>
  </si>
  <si>
    <t>SALIDA HIDRAULICA PARA LAVABO  A/F.  A BASE DE TUBERIA Y CONECCIONES DE CPVC EN 3/4" Y 1/2" INCLUYE: ACARREOS,MANO DE OBRA Y HERRAMIENTA NECESARIA PARA SU CORRECTA EJECUCION</t>
  </si>
  <si>
    <t>MB-30</t>
  </si>
  <si>
    <t>CESPOL EN PISO DE BOTE PVC SANITARIO ANGER 4" CON REJILLA Y SALIDA BAJA DE 2" INCLUYE: MATERIALES, MANO DE OBRA Y TODO LO NECESARIO PARA LA CORRECTA EJECUCIÓN Y TODO LO NECESARIO PARA SU CORRECTA EJECUCIÓN DEL TRABAJO (P.U.O.T.)</t>
  </si>
  <si>
    <t>MB-31</t>
  </si>
  <si>
    <t>RED SANITARIA A BASE DE TUBO PVC SANITARIO REFORZADO  DE CEMENTAR DE 6" EN TRAMO DE 6 M INCLUYE: EXCAVACION, RELLENO, INTERCONEXION, MATERIAL, MANO DE OBRA, HERRAMIENTA DE CORTE Y TODO LO NECESARIO PARA LA CORRECTA EJECUCION DEL P.U.O.T</t>
  </si>
  <si>
    <t>MB-32</t>
  </si>
  <si>
    <t>REGISTRO 0.40X0.60X1.00 M DE BLOCK ASENTADO CON MORTERO CEMENTO-ARENA 1:4 INCLUYE: TRAZO, EXCAVACION, PLANTILLA, PULIDO, MEDIA CAÑA, MARCO Y TAPA, RELLENO, HERRAMIENTA Y MANO DE OBRA.P.U.O.T</t>
  </si>
  <si>
    <t>MB-33</t>
  </si>
  <si>
    <t>SUMINISTRO Y COLOCACION DE TINACO DE 1,100 LTS , INCLUYECONECCION A ALIMENTACION,  VALVULA, TAPA,FILTRO DE PASO, ELEVACION, COLOCACION DE BASE EN TECHO DE BAÑOS CON BLOCK  SEGÚN DISEÑO POR SUPERVISION  Y  LO NECESARIO PARA INSTALACION Y FUNCIONAMIENTO</t>
  </si>
  <si>
    <t>MB-34</t>
  </si>
  <si>
    <t xml:space="preserve">CONSTRUCCION DE BARRA DE CONCRETO PARA EMPOTRAR OVALINES A BASE DE LOSA DE CONCRETO REFORZADA CON VARILLA DE 3/8" . MENSULA DE CONCRETO A LA PARED, INCLUYE CIMBRA DESCIMBRA, FORRADO CON AZULEJO EN BARRA Y MURO, MATERIAL , HERRAMIENTA Y MANO DE OBRA. </t>
  </si>
  <si>
    <t>MB-35</t>
  </si>
  <si>
    <t xml:space="preserve">SUMINISTRO Y COLOCACIÓN INODORO ALARGADO  COLOR BLANCO ALARGADO INCL: ASIENTO CON TAPA, CUELLO, PIJAS, LLAVE DE ANGULO, MANGUERA, ACCESORIOS, MATERIALES DE CONSUMO, HERRAMIENTA, MANO DE OBRA Y TODO LO NECESARIO PARA SU CORRECTA EJECUCIÓN DEL TRABAJO (P.U.O.T.) </t>
  </si>
  <si>
    <t>MB-36</t>
  </si>
  <si>
    <t>MINGITORIO SECO COLOR BLANCO DE LA MARCA HELVEX, INCLUYE: SUMINISTRO DE MATERIALES, INSTALACIÓN, MANO DE OBRA, EQUIPO Y HERRAMIENTA.</t>
  </si>
  <si>
    <t>MB-37</t>
  </si>
  <si>
    <t>OVALIN EMPOTRABLE DE CERAMICA, INCLUYE: LLAVE,  SUMINISTRO DE MATERIALES, INSTALACIÓN , MANO DE OBRA, EQUIPO Y HERRAMIENTA.</t>
  </si>
  <si>
    <t>MB-38</t>
  </si>
  <si>
    <t>SUMINISTRO Y COLOCACION DE BARRA DE SEGURIDAD EN "L" DE ACERO INOXIDABLE CALIBRE 18, ACABADO LISO SATINADO , DIAMETRO DE 1 1/2", EL PRECIO INCLUYE: MATERIAL , MANO DE OBRA , EQUIPO Y TODO LO NECESARIO PARA SU CORRECTA EJECUCCION.</t>
  </si>
  <si>
    <t>MB-39</t>
  </si>
  <si>
    <t>VENTANA V1 UN FIJO Y UN COREDIZO SECCION .40 X .80,  FABRICADO A BASE DE PERFILES DE ALUMINIO DE 2" ACABADO BLANCO CON CRISTAL ESMERILADO DE 6 MM INCLUYE: SUMINISTRO DE TODOS LOS MATERIALES CON SUS ACARREOS Y ELEVACIONES HASTA EL SITIO DE SU UTILIZACIÓN, CORTES, DESPERDICIOS, HERRAJES, VINILOS, COLOCACIÓN, PIJAS, TAQUETES, SELLADO PERIMETRAL, MANO DE OBRA ESPECIALIZADA , CON SU HERRAMIENTA Y EQUIPO DE SEGURIDAD.</t>
  </si>
  <si>
    <t>MB-40</t>
  </si>
  <si>
    <t>PUERTA METALICA DE 0.90 M DE ANCHO POR 2.10 M. DE ALTURA, CON MARCO DE TUBULAR P-150 CAL 18 Y PERFILES INTERMEDIOS, CONTRAMARCO DE TUBULAR M-225 CAL 18, TABLERO DE LAMINA 140 CAL. 20 EN LA PARTE INFERIOR Y VANOS PARA DOS CRISTALES DE 6 MM EN LA PARTE SUPERIOR, INCLUYE: SUMINISTRO DE MATERIALES, BISAGRAS TUBULARES, CERRADURA DE SOBREPONER, COLOCACION, CRISTAL ESMERILADO DE 6 MM , SOLDADURA , CORTES, APLICACION DE PINTURA DE ESMALTE, LIMPIEZA, MANO DE OBRA , EQUIPO Y HERRAMIENTA.</t>
  </si>
  <si>
    <t>MB-41</t>
  </si>
  <si>
    <t xml:space="preserve"> SUMINISTRO Y COLOCACION DE MAMPARAS PARA W.C. A BASE DE HERRERIA CON DUELA METALICA, INCLUYE PUERTA Y PASADOR DE SEGURIDAD, MATERIAL , MANO DE OBRA , EQUIPO Y TODO LO NECESARIO PARA SU CORRECTA EJECUCCION.</t>
  </si>
  <si>
    <t>MB-42</t>
  </si>
  <si>
    <t>CONEXION A TOMA DE AGUA POTABLE CON TUBO KITEC DE 1/2" DE DIÁMETRO. INCLUYE:  CONECTORES PARA KITEC, TUBO KITEC DE 1/2" DE DIÁMETRO VÁLVULA DE ÁNGULO TIPO BOLA, VÁLVULA MUNICIPAL DE BLOQUEO SENCILLO, CAJA DE PROTECCIÓN DE PVC (EN LA PARTE SUPERIOR DE 17"X11 3/4" Y BASE DE 15 3/4"X21") POR 12" DE ALTURA COLOCADA SOBRE PLANTILLA DE MORTERO DE CEMENTO-ARENA 1:3 DE 6 CMS. DE ESPESOR,COMPACTACIÓN DEL TERRENO NATURAL. MATERIALES, MANO DE OBRA Y HERRAMIENTA. PARA RED DE AGUA POTABLE DE PVC HIDRÁULICO DE 3" (76 MM) DE DIÁMETRO. EXCAVACION Y DEMOLICIONES NECESARIAS PARA SU INSTALACIÓN.</t>
  </si>
  <si>
    <t>LOTE</t>
  </si>
  <si>
    <t>COLOCACION E INSTALACION DE CENTRO DE CARGA DE 2 CIRCUITOS , INCLUYE PEINADO, SUMINISTRO, COLOCACION, ALIMENTACION DE BASE DE MEDICION CON CABLE DEL THW CAL 10  2 INTERRUPTORES 1X15 A Y TODO LO NECESARIO PARA SU CORRECTA EJECUCION.</t>
  </si>
  <si>
    <t>SALIDA DE ELECTRICIDAD PARA  APAGADOR CON UN DESARROLLO DE HASTA 15 MTRS . EL PRECIO INCLUYE: CABLE THW CAL 12, TUBO PVC PESADO DE 1/2",  APAGADOR  CON TAPA PARA INTERPER DECORA, CAJA 2-X4 , CINTA AISLANTE, PEGAMENTO, DEMOLICION, MANO DE OBRA Y TODOS LOS MATERIALES PARA LA CORRECTA EJECUCION DE P.U.O.T</t>
  </si>
  <si>
    <t>AREA CANCHA USOS MULTIPLES</t>
  </si>
  <si>
    <t>AUM-01</t>
  </si>
  <si>
    <t>TRAZO, NIVELACION DE TERRENO PARA DEAPLANTES DE  ESTRUCTURAS, ESTABLECIENDO EJES AUXILIARES, PASOS,REFERENCIAS, CRUCETAS Y MOJONERAS MEDIOS MANUALES</t>
  </si>
  <si>
    <t>AUM-02</t>
  </si>
  <si>
    <t>DESPALME DE TERRENO, DE EL AREA A CONSTRUIR. PARA NIVELACION (INCLUYE: MANO DE OBRA Y HERRAMIENTA Y ACARREO FUERA DE LA OBRA)</t>
  </si>
  <si>
    <t>AUM-03</t>
  </si>
  <si>
    <t>EXCAVACION POR CUALQUIER MEDIO EN CEPAS EN MATERIAL TIPO "B" EN SECO, PROFUNDIDAD DE 0.00 A 1.50 MTS, INCLUYE: AFINE, AFLOJE Y EXTRACCION, AMACICE AFINE Y LIMPIEZA DE LA PLANTILLA Y TALUDES, CONSERVACION DEL TALUD 1:1.5, EXTRACCION DE AZOLVES, CARGA A CAMION Y ACARREO.</t>
  </si>
  <si>
    <t>AUM-04</t>
  </si>
  <si>
    <t>PLANTILLA DE CONCRETO SIMPLE CON UN ESPESOR DE 5CM F'C=100 KG/CM2 , INCLUYE MATERIAL, HERRAMIENTA Y MANO DE OBRA.  P.U.O.T. Y LO NECESARIO PARA SU CORRECTA EJECUCION</t>
  </si>
  <si>
    <t>AUM-05</t>
  </si>
  <si>
    <t>ACERO DE CIMENTACION, DIAMETROS DE ACUERDO A LO ESPECIFICADO EN EL PROYECTO, FY= 4200 KG/CM2 INCLUYE: HABILITADO, COLOCACION DE ACERO, MATERIALES, CONSUMIBLES, EQUIPO, HERRAMIENTA, MANO DE OBRA.</t>
  </si>
  <si>
    <t>AUM-06</t>
  </si>
  <si>
    <t>COLOCACION DE CIMBRA EN ZAPATA CORRIDA Y TRABE INTEGRADA MADERA PRIMERA, HASTA 30 CM 2 CARAS 3 USOS. INCLUYE: SUMINISTROS DE MATERIAL, HABILITADO, LIMPIEZA, DESCIMBRA, ACARREO, HERRAMIENTAS, MANO DE OBRA Y TODO LO NECESARIO PARA SU CORRECTA EJECUCION.</t>
  </si>
  <si>
    <t>AUM-07</t>
  </si>
  <si>
    <t>COLADO DE ZAPATA CORRIDA DE 0.50 M Y 15CM DE ALTURA CON CONCRETO PREMEZCLADO F´C= 250 KG/CM2 GRAVA DE 3/4, TIRO DIRECTO,REV. 10 CM. INCLUYE: SUMINISTRO DE MATERIALES, ACARREO, LIMPIEZA, MANO DE OBRA Y TODO LO NECESARIO PARA SU CORRECTA ELABORACION.</t>
  </si>
  <si>
    <t>AUM-08</t>
  </si>
  <si>
    <t>MURO DE ENRRACE A BASE DE BLOCK CON CELDAS RELLENAS DE 15X20X40 CM (40 KG/CM2) ACABADO COMUN, ASENTADO CON MEZCLA CEMENTO ARENA 1:4, CELDAS RELLENAS DE CONCRETO F'C=150 K/CM2 INLC. ELEVACIÓN, ACARREO HORIZONTAL EN CARRETILLA A UNA DISTANCIA DE 8.00 MTS INCLUYE MATERIAL, MANO DE OBRA, HERRAMIENTA. P.U.O.T. Y LO NECESARIO PARA SU CORRECTA EJECUCION.</t>
  </si>
  <si>
    <t>AUM-09</t>
  </si>
  <si>
    <t>COLADO DE CASTILLOS AHOGADOS CON CONCRETO F´C= 200 KG/CM2 HECHO EN OBRA, INCLUYE: MATERIAL, HERRAMIENTA Y MANO DE OBRA.</t>
  </si>
  <si>
    <t>AUM-10</t>
  </si>
  <si>
    <t>CADENA DE CERRAMIENTO DE CONCRETO SECCIÓN 0.15 X 0.20 M CON CONCRETO F'C= 200 KG/CM2, AGREGADO DE 20 MM, INCLUYE: CEMENTO, ARENA, GRAVA Y AGUA, EN REVENIMIENTO 8 A 10 CM, CON REVOLVEDORA,  CIMBRA , ARMADA CON 4 VARILLAS DEL NÚMERO 3 (3/8")  Y ESTRIBOS A CADA 0.20 MTS. DEL NÚMERO 2.5 INCLUYE:  TODO EL MATERIAL NECESARIO, CIMBRA Y DESCIMBRA, CORTES, TRASLAPES, DESPERDICIOS, HABILITADO Y ARMADO DE ACERO, LIMPIEZA, MANO DE OBRA, EQUIPO Y HERRAMIENTA DE MANO. P.U.O.T. Y LO NECESARIO PARA SU CORRECTA EJECUCION.</t>
  </si>
  <si>
    <t>AUM-11</t>
  </si>
  <si>
    <t>COLOCACIÓN  DE IMPERMEABILIZANTE EN CIMENTACIÓN BASE SOLVENTE MARCA SIKA O SIMILAR, UNA MANO CON HIDRA-PRIMER Y UNA CON IMPERMEABILIZANTE SIKA.INCLUYE: SUMINISTRO DE MATERIAL Y MANO DE OBRA.</t>
  </si>
  <si>
    <t>AUM-12</t>
  </si>
  <si>
    <t>RELLENO DE CEPAS CON MATERIAL EXCEDENTE DE EXCAVACIÓNES Y CORTES DE TERRENO A UNA PROFUNDIDAD DE 0.00 A 1.200M.INCLUYE COMPACTACIÓN POR MEDIOS MECÁNICOS HASTA AL 90%</t>
  </si>
  <si>
    <t>AUM-13</t>
  </si>
  <si>
    <t xml:space="preserve">RELLENO CON MATERIAL PRODUCTO DE BANCO DE PROYECTO  PARA CONFORMACION DE PLANCHA A NIVELES INDICADOS, INCLIUYE ACARREOS DENTRO DE LA OBRA </t>
  </si>
  <si>
    <t>AUM-14</t>
  </si>
  <si>
    <t>COLOCACIÓN DE FIRME CON CONCRETO PREMEZCLADO FC"=200KG/CM2,AGREGADO 3/4",REVENIMIENTO 12CM,10CM DE ESPESOR.INCLUYE SUMINISTRO DE MATERIAL, COLOCACION DE MALLA ELECTRO-SOLDADA 6-6/10-10,HERRAMIENTAS,CURADO, MANO DE OBRA Y TODO LO NECESARIO PARA SU CORRECTA EJECUCIÓN.</t>
  </si>
  <si>
    <t>AUM-15</t>
  </si>
  <si>
    <t>JUNTA CONSTRUCTIVA DE CELOTEX DE 1 CM DE ESPESOR PARA MOVIMIENTOS DE CONTRACCION Y DILATACION DE LA FIRME DE CONCRETO  EN AMBOS SENTIDOS SENTIDOS ENTRE PIEDRAS PLANOS.  (INCLUYE:CORTE CON DISCO,MATERIAL MANO DE OBRA ,HERRAMIENTA Y EQUIPO).</t>
  </si>
  <si>
    <t>AUM-16</t>
  </si>
  <si>
    <t>AUM-17</t>
  </si>
  <si>
    <t>AUM-18</t>
  </si>
  <si>
    <t>TRAZO Y COLOCACIÓN DE PINTURA DE ESMALTE TRAFICO PESADO MARCA COMEX O SIMILAR EN ÁREA DE CANCHA DE USOS MÚLTIPLES Y TABLEROS COLORES INDICADOS EN PROYECTO. INCLUYE SUMINISTRO DE MATERIAL,LIJADO EN MUROS ANDAMIOS, HERRAMIENTAS, LIMPIEZA Y MANO DE OBRA.</t>
  </si>
  <si>
    <t>LTE</t>
  </si>
  <si>
    <t>AUM-19</t>
  </si>
  <si>
    <t>PERFIL CUADRADO DE 2 1/2" PARA PROTECCIONES DE BALONES EN FORMA DE AJEDRES 1M X 1.50M DE 15 MTS DE LARGO POR 4 M DE ALTO CON MALLA CICLONICA CALIBRE 11, INCLUYE: SOLERAS SOLDADURA, CORTES EQUIPO DE SEGURIDAD, PINTURA DE ESMALTE COLOR SEGÚN SUPERVISION.</t>
  </si>
  <si>
    <t>GR MC-01</t>
  </si>
  <si>
    <t>GR MC-02</t>
  </si>
  <si>
    <t xml:space="preserve">EXCAVACIÓN DE TERRENO EN OBRA  PARA CIMENTACIÓN CON RETROEXCAVADORA Y/O A MANO  ( INCLUYE AFINE DE TERRENO, HERRAMIENTA, EQUIPO Y RETIRO DE MATERIAL FUERA DE OBRA) </t>
  </si>
  <si>
    <t>GR MC-03</t>
  </si>
  <si>
    <t>PLANTILLA DE CONCRETO F'C=100KG/CM2 DE 5 CM DE ESPESOR HECHO EN OBRA . (INCLUYE: MANO DE OBRA  Y HERRAMIENTA)</t>
  </si>
  <si>
    <t>GR MC-04</t>
  </si>
  <si>
    <t xml:space="preserve">ARMADO Y COLADO DE ZAPATA CORRIDA Z1 DE CONCRETO F'C=200 KG/CM2 DE SECCIÓN 0.75X0.15M DE ALTURA, ARMADA CON VARILLA DE 3/8" EN AMBOS SENTIDOS @ 20 CMS. Y CADENA INTEGRADA DE 20X25  CMS. ARMADA CON 4 VS. DE 3/8" SEGUN SEGÚN INDICACIONES EN EL PLANO EXTRUCTURAL </t>
  </si>
  <si>
    <t>GR MC-05</t>
  </si>
  <si>
    <t>GR MC-06</t>
  </si>
  <si>
    <t>GR MC-07</t>
  </si>
  <si>
    <t>CIMBRADO,ARMADO Y COLADO DE TRABE DE LIGA DE 0.15X0.20 MTS, ARMADA CON 4 VARILLAS No.3 (3/8") Y ESTRIBOS DEL No.2 (1/4") @ 20CMS,CONCRETO F'C=150KG/CM2 (INCLUYE MATERIAL, MANO DE OBRA, HERRAMIENTAS Y TODO LO NECESARIO PARA SU EJECUCIÓN)</t>
  </si>
  <si>
    <t>GR MC-08</t>
  </si>
  <si>
    <t>IMPERMEABILIZACION EN ZAPATAS CON UNA CAPA DE IS ASFALTICO (FESTER) O SIMILAR. (INCLUYE: MATERIAL , MANO DE OBRA Y HERRAMIENTA).</t>
  </si>
  <si>
    <t>GR MC-09</t>
  </si>
  <si>
    <t>MURO DE BLOCK DE CONC. 15X20X40,  ACABADO NATURAL,  ASENTADO CON MORTERO CEMENTO-ARENA 1:4.  (INCLUYE MATERIAL,MANO DE OBRA Y HERRAMIENTA)</t>
  </si>
  <si>
    <t>GR MC-10</t>
  </si>
  <si>
    <t>CIMBRADO,ARMADO Y COLADO DE CADENA DE 0.15X0.15 MTS, ARMADA CON 4 VARILLAS No.3 (3/8") Y ESTRIBOS DEL No.2 (1/4") @ 20CMS,CONCRETO F'C=200KG/CM2 (INCLUYE MATERIAL, MANO DE OBRA, HERRAMIENTAS Y TODO LO NECESARIO PARA SU EJECUCIÓN)</t>
  </si>
  <si>
    <t>GR MC-11</t>
  </si>
  <si>
    <t xml:space="preserve">CASTILLO "K1" 15X15 CMS . DE CONCRETO F'C=200 K/CM2 ARMADO CON 4 VARILLAS. DE 3/8" DE CADENA  DE DESPLANTE A CADENA  DE LIGA Y ESTRIBOS DE 1/4" @ 20 CMS., EN GRADAS (INCLUYE: CIMBRA, MATERIAL, MANO DE OBRA Y HERRAMIENTA) </t>
  </si>
  <si>
    <t>GR MC-12</t>
  </si>
  <si>
    <t xml:space="preserve">COLUMNA 30X30 CMS . DE CONCRETO F'C=200 K/CM2 ARMADO CON 4 VARILLAS. DE 1/2" Y 4 VARILLAS DE 5/8"  Y ESTRIBOS DE 1/4" @ 17 CMS. (INCLUYE: CIMBRA, MATERIAL, MANO DE OBRA Y HERRAMIENTA) DE 2.80 MT DE ALTURA </t>
  </si>
  <si>
    <t>GR MC-13</t>
  </si>
  <si>
    <t>LOSA DE CONCRETO DE 10CM DE PERALTE ARMADA CONVARILLA DE 3/8" , EN AMBOS SENTIDOS CON NARIZ VOLADA DE 0.10M Y CHAFLAN, CONCRETO F'C=200KG/CM2, HECHO EN OBRA.P.U.O.T.</t>
  </si>
  <si>
    <t>GR MC-14</t>
  </si>
  <si>
    <t>GR MC-15</t>
  </si>
  <si>
    <t>PINTURA EN MUROS Y ASIENTOS DE GRADAS CON PINTURA DE TRAFICO PESADO , INCLUYE  DOS DE PINTURA, MATERIAL, HERRAMIENTA Y MANO DE OBRA (COLOR SEGÚN SUPERVISION)</t>
  </si>
  <si>
    <t>GR MC-16</t>
  </si>
  <si>
    <t xml:space="preserve">FABRICACION E INSTALACIÓN DE ESTRUCTURA PARA GRADAS SEGÚN DISEÑO A BASE DE COLUMNA DE IPR DE 10X4", TRABES DISEÑADA CON PLACA A36 DE 1/4 " Y PATÍN DE PLACA 1/4", POLIN MONTEN PARA RECIBIR LAMINA DE 6" CAL. 14 , CONTRAVIENTOS DE 1/2 CON TERMINACIÓN ROSCADA Y ATIEZADOREA ENTRE POLINESIA DE PTR DE 1", PLACA BASE DE 1/2 " CON ANCLAS DE REDONDO  DE 5/8 DE 45CM Y CARBONES DE REFUERZO DEL MISMO ESPESOR, </t>
  </si>
  <si>
    <t>GR MC-17</t>
  </si>
  <si>
    <t>RELLENO DE CEPAS CON MATERIAL EXCEDENTE DE EXCAVACIÓN A UNA PROFUNDIDAD DE 0.00 A 1.200M.INCLUYE COMPACTACIÓN POR MEDIOS MECÁNICOS HASTA AL 90% PVSM,AGUA,ACARREOS,HERRAMIENTAS Y MANO DE OBRA.</t>
  </si>
  <si>
    <t>INSTALACIONES ELECTRICAS</t>
  </si>
  <si>
    <t>ELEC-01</t>
  </si>
  <si>
    <t>FABRICACIÓN DE   MURETE DE MEDICIÓN A BASE DE BLOCK Y CONCRETO ARMADO, DE 1 X 2 X 0.40 MTS., ACABADO APLANADO RUSTICO Y PINTURA VINÍLICA COLOR BLANCO, CON PUERTA CON METAL DESPLEGADO CON CERROJO, INCLUYE SUMINISTRO Y ACARREO DE MATERIALES, PREPARACIÓN, RELLENO Y COMPACTADO EN ÁREA DE CIMENTACIÓN, FABRICACIÓN DE MORTERO Y CONCRETO, CIMBRADO, COLADO Y DESCIMBRADO, LIMPIEZA DEL ÁREA DE TRABAJO Y SEÑALAMIENTO PARA PROTECCIÓN DE OBRA NECESARIA.</t>
  </si>
  <si>
    <t>ELEC-02</t>
  </si>
  <si>
    <t>SUMINISTRO Y COLOCACION DE SISTEMA DE MEDICION 5*100A, 2 FASES, 3 HILOS, INCLUYE: CABLEADO, MEDICION, CABLEADO, MUFA, HUB, SISTEMA DE TIERRAS, TTM PRINCIPAL 2*70A, CONEXION, MATERIALES, MANO DE OBRA Y TODO LO NECESARIO PARA SU CORRECTA EJECUCION.</t>
  </si>
  <si>
    <t>ELEC-03</t>
  </si>
  <si>
    <t>SUMINISTRO Y COLOCACION DE CENTRO DE CARGA PARA INTERPERIE N3R MARCA SQUARE D DE 24 CIRCUITOS PARA CONTROL DE ALUMBRADO DE PARQUE, QUE INCLUYE: 3 INTERRUPETORES TERMOMAGNETICOS DE 2X20A SQUARE DPEINADO INTERRUPTORES TERMO MAGNÉTICOS SEGUN AMPERAJE EN PROYECTO Y PRUEBAS, COLOCACION , MANO DE OBRA, TORNILLERIA, Y TODO LO NECESARIO PARA SU CORRECTO FUNCIONAMIENTO.</t>
  </si>
  <si>
    <t>ELEC-04</t>
  </si>
  <si>
    <t>SUMINISTRO Y COLOCACIÓN DE SISTEMA DE CONTROL DE ALUMBRADO AUTOMÁTICO, 2 FASES, 50 AMP. OPERADO CON FOTOCELDA, PROTECCIÓN NR3, INCLUYE CONEXIONES Y EL SEÑALAMIENTO PARA LA PROTECCIÓN DE OBRA NECESARIO.</t>
  </si>
  <si>
    <t>ELEC-05</t>
  </si>
  <si>
    <t>SUMINISTRO E INSTALACIÓN DE TUBO DE PVC DE 1 1/2" O TIPO PESADO, INCLUYE EXCAVACION, RELLENO Y COMPACTADO CEMENTO Y ACOPLAMIENTO.</t>
  </si>
  <si>
    <t>ELEC-06</t>
  </si>
  <si>
    <t>SUMINISTRO E INSTALACIÓN DE TUBO DE PVC DE 1" O TIPO PESADO, INCLUYE EXCAVACION, RELLENO Y COMPACTADO CEMENTO Y ACOPLAMIENTO.</t>
  </si>
  <si>
    <t>ELEC-07</t>
  </si>
  <si>
    <t>ELEC-08</t>
  </si>
  <si>
    <t>SUMINISTRO Y COLOCACION DE REGISTRO PREFABRICADO  DE CONCRETO ARMADO DE 33X33X40 CMS. CON MARCO Y TAPA DE ÁNGULO GALVANIDO DE 1 1/2"X6MM, INCLUYE ACARREO, FABRICACIÓN, MATERIALES, EXCAVACIÓN, COLOCACIÓN, NIVELACIÓN, LIMPIEZA DEL ÁREA DE TRABAJO.</t>
  </si>
  <si>
    <t>ELEC-09</t>
  </si>
  <si>
    <t>SUMINISTRO Y COLOCACIÓN DE POSTE  CÓNICO CIRCULAR DE 9M DE ALTURA, CON UNA PERCHA, DE LAMINA NEGRA CAL. 12 SAE 1008, PLACA BASE DE 1/8" DE 279MMX 279MM, BASE DE CAÑA DE 150MM Y PUNTA DE CAÑA 73MM, INCLUYE TORNILLERÍA, MANIOBRA DE IZADO, FLETE, ACABADO DE PINTURA ESMALTE EN COLOR QUE INDIQUE LA SUPERVISIÓN.</t>
  </si>
  <si>
    <t>ELEC-10</t>
  </si>
  <si>
    <t>SUMINISTRO E INSTALACION DE REFLECTOR LEDS DEPORTIVO MARCA OSRAM LEDVANCE MODELO FLOODLIGHT PERFORMANCE 165W PARA OPERAR EN 100-277V, CON FLUJO LUMINOSO INICIAL DE 20000LM, 5000K QUE INCLUYE SUMINISTRO Y MANO DE OBRA, CABLE USO RUDO 3*14AWG, MANIOBRA DE COLOCACION EN POSTE , CIERRE DE CONEXIONES, PRUEBA DE EQUIPO Y TODO LO NECESARIO PARA SU CORRECTO FUNCIONAMIENTO.  P.U.O.T. Y LO NECESARIO PARA SU CORRECTA EJECUCION</t>
  </si>
  <si>
    <t>ELEC-11</t>
  </si>
  <si>
    <t>FABRICACION DE EMPOTRAMIENTO PARA REFLECTORES A BASE EXISTENTE CON ESPACIO HASTA PARA 3 REFLECTORES, INCLUYE INSTALACION EN POSTE METALICO DE 9MTS, EXISTENTE, MANO DE OBRA, MATERIALES TORNILLERIA, PINTURA ESMALTE COLOR INDICADO POR SUPERVISION, PROTECCION DE OBRA, EQUIPO DE SEGURIDAD Y TODO LO NECESARIO PARA SU CORRECTA EJECUCION.</t>
  </si>
  <si>
    <t>ELEC-12</t>
  </si>
  <si>
    <t>SUMINISTRO Y COLOCACIÓN DE CABLE DE ALUMINIO TRIPLEX CALIBRE 6, INCLUYE CONEXIÓN, DESPERDICIO, LIMPIEZA DEL ÁREA DE TRABAJO MATERIALES, MANO DE OBRA, EQUIPO, SEÑALAIENTOS DE PROTECCCION Y TODO LO NECESARIO PARA SU CORRECTA EJECUCION.</t>
  </si>
  <si>
    <t>ELEC-13</t>
  </si>
  <si>
    <t>SUMINISTRO Y COLOCACIÓN DE CONECTOR PONCHABLE BIMETALICO, INCLUYE CONEXIÓN, CINTA VULCANIZABLE, SUPER 23, CINTA VINILICA SUPER 33 3M, DESPERDICIO, LIMPIEZA DEL ÁREA DE TRABAJO MATERIALES, MANO DE OBRA, EQUIPO, SEÑALAIENTOS DE PROTECCCION Y TODO LO NECESARIO PARA SU CORRECTA EJECUCION.</t>
  </si>
  <si>
    <t>ELEC-14</t>
  </si>
  <si>
    <t>ELEC-15</t>
  </si>
  <si>
    <t>CABLE THW-15 CAL. 12 PARA LUMINARIAS A PRUEBA DE VAPOR EL PRECIO INCLUYE:    CAJA, CINTA AISLANTE, MANO DE OBRA Y  TODO LO NECESARIO PARA SU CORRECTA EJECUCIÓN DEL TRABAJO (P.U.O.T.)</t>
  </si>
  <si>
    <t>ELEC-16</t>
  </si>
  <si>
    <t>TRAMITE ANTE CFE PARA LA CONEXIÓN DEL SUMINISTRO DE ENERGIA ELECTRICA, INCLUYE VISITAS A CFE Y LLENADO DE SOLICITUDES ESPECIALES, PAGO DE DEPOSITO EN GARANTIA, GESTIONES Y TODO LO NECESARIO PARA LA CONEXIÓN DEL SERVICIO</t>
  </si>
  <si>
    <t>TRAMITE</t>
  </si>
  <si>
    <t>ELEC-17</t>
  </si>
  <si>
    <t>SUMINISTRO E INSTALACION DE INTERRUPTORES DE SEGURIDAD DE 2X40AMP, PARA COLOCAR EN POSTES DE ALUMBRADO DEPORTIVO, QUE INCLUYE MANIOBRA DE COLOCACION EN POSTE DE 9MTS EXISTENTE, MANO DE OBRA, CIERRE DE CONEXIONES, TORNILLERIA, PROTECCION DE OBRA Y EQUIPO DE SEGURIDAD DE PERSONAL TECNICO, Y TODO LO NECESARIO PARA SU CORRECTO FUNCIONAMIENTO.</t>
  </si>
  <si>
    <t>CANCHA FUT 7</t>
  </si>
  <si>
    <t>CF7-01</t>
  </si>
  <si>
    <t>CONSTRUCCION DE BASE HIDRAULICA DE 20 CM DE ESPESOR AL 90% PROCTOR CON MATERIAL DE EXCAVACION, INCLUYE , ACAMELLONAMIENTO, INCORPORACION DE LA HUMEDAD, MEZCLADO, HOMOGENIZADO, AFINE, HERRAMIENTA, EQUIPO Y MANO DE OBRA. P.U.O.T. Y LO NECESARIO PARA SU CORRECTA EJECUCION</t>
  </si>
  <si>
    <t>CF7-02</t>
  </si>
  <si>
    <t>RIEGO DE IMPREGNACIÓN SOBRE LA TERRACERIA   SUFICIENTEMENTE SECA Y DEBIDAMENTE COMPACTADA Y LIBRE DE POLVO APLICANDO UN RIEGO DE IMPREGNACION A CON EMULSION ASFALTICA, A RAZON DE 1.5 LTS/M² APLICADO EN CALIENTE CON PETROLIZADORA MECANICA. P.U.O.T. Y LO NECESARIO PARA SU CORRECTA EJECUCION</t>
  </si>
  <si>
    <t>CF7-03</t>
  </si>
  <si>
    <t xml:space="preserve">SUMINISTRO Y COLOCACION DE SISTEMA DE PASTO SINTETICO MARCA SGTECH O SIMILAR MODELO ULT-12000/50 DE POLIETILENO DE 50 MM DE ALTURA, VERDE ESMERALDA, 12,000 DTEX, PESO DE LA FIBRA DE 1,150 GRS/M2, GAUGE 5/8", 15 PUNTADAS EN 10 CMS, TEJIDAS A UNA BASE TEXTIL DOBLEMENTE REFORZADA PARA USO RUDO, PESO TOTAL DE LA BASE 1,341 GRS/M2,  LINEAS SERAN DEL MISMO TAPETE EN COLOR BLANCO Y SERAN UNIDOS CON PEGAMENTO ESPECIAL BASE POLIURETANO SGTECH O SIMILAR  LOS TAPETES SERAN UNIDOS DE LA MISMA FORMA QUE LOS INJERTOS. LOS AGREGADOS DE TERMINADO SON ARENA SILICA MALLA 40/60 EN PROPORCION DE 16 KG/M2 Y HULE SBR GRANUALDO MALLA 14 SIN BARREDURAS EN PROPORCION DE 11 KG/M2. ISO 9001, ISO 14001, DIN 18035-7, DIN 51960, Y FIFA RECOMMENDED INTEGRADOS POR LOS MISMO MEDIOS Y DEL MISMO PASTO SINTETICO EN COLOR BLANCO, GARANTIA 9 AÑOS EN FIBRA, HERRAMIENTA, MANO DE OBRA, MATERIALES Y FLETES EN EL CAMPO </t>
  </si>
  <si>
    <t>CF7-04</t>
  </si>
  <si>
    <t>CONSTRUCCION DE PORTERIAS EN CANCHA DE FUT-BOL , ACABADO CON PINTURA COLOR BLANCO.INCLUYE  REFUERZOS EN PISO PARA SUJECION DE RED CON TUBO DIAMETRO 3",  SUMINISTRO DE REDES, MATERIAL,MANO DE OBRA,HERRAMIENTAS, ACARREO Y TODO LO NECESARIO PARA SU CORRECTA EJECUCIÓN.</t>
  </si>
  <si>
    <t>CF7-05</t>
  </si>
  <si>
    <t xml:space="preserve">COLUMNA 30X30 CMS . DE CONCRETO F'C=200 K/CM2 ARMADO CON 4 VARILLAS. DE 1/2" Y 4 VARILLAS DE 5/8"  Y ESTRIBOS DE 1/4" @ 17 CMS. (INCLUYE: CIMBRA, MATERIAL, MANO DE OBRA Y HERRAMIENTA) DE 2.5  MT DE ALTURA </t>
  </si>
  <si>
    <t>CF7-06</t>
  </si>
  <si>
    <t>FABRICACION E INSTALACIÓN DE ESTRUCTURA PARA GRADAS SEGÚN DISEÑO A BASE DE COLUMNA DE IPR DE 10X4", TRABES DISEÑADA CON PLACA A36 DE 1/4 " Y PATÍN DE PLACA 1/4", POLIN MONTEN PARA RECIBIR LAMINA DE 6" CAL. 14 , CONTRAVIENTOS DE 1/2 CON TERMINACIÓN ROSCADA Y ATIEZADOREA ENTRE POLINESIA DE PTR DE 1", PLACA BASE DE 1/2 " Y CARBONES DE REFUERZO DEL MISMO ESPESOR, DADO DE CONCRETO DE FC' 250 KG/CONCRETO Y ANCLA DE 1"</t>
  </si>
  <si>
    <t>CF7-07</t>
  </si>
  <si>
    <t xml:space="preserve">FABRICACION DE BANCA PARA JUGADORES A BASE DE PERFIL PTR DE PTR DE 2" EN ESTRUCTURA PRINCIPAL Y PTR 1 1/2" EN ESTRUCTURA DE CUBIERTA DE POLICARBONATO OPALINO INCLUYE: ROLADO DE PERFILES MONTAJE DE ACIENTOS PRIMARIO Y PINTURA DE ESMALTE ASI COMO COLOCACION DE POLICARBONATO EN ESTRUCTURA </t>
  </si>
  <si>
    <t>CF7-08</t>
  </si>
  <si>
    <t>PERFIL CUADRADO DE 2 1/2" PARA PROTECCIONES DE BALONES EN FORMA DE AJEDRES 1M X 1.50M POR 2 M DE ALTO CON MALLA CICLONICA CALIBRE 11, INCLUYE: ANCLADO EN MURO, SOLERAS SOLDADURA, CORTES EQUIPO DE SEGURIDAD, PINTURA DE ESMALTE COLOR SEGÚN SUPERVISION.</t>
  </si>
  <si>
    <t>TRABAJOS FINALES</t>
  </si>
  <si>
    <t>TF-01</t>
  </si>
  <si>
    <t>LIMPIEZA FINA Y GENERAL DURANTE LA EJECUCION Y FINAL  DE LA OBRA, INCLUYE RETIROS DE ESCOMBROS FUERA DE LA OBRA</t>
  </si>
  <si>
    <t>TF-02</t>
  </si>
  <si>
    <t>CONSTRUCCION DE MURETE PARA COLOCACION DE PLACA A BASE DE BLOCK DE 1.20 X 1.80 ACABADO CON EMPLASTE Y PINTURA SEGUN DISEÑO</t>
  </si>
  <si>
    <t>TF-03</t>
  </si>
  <si>
    <t>SUBTOTAL</t>
  </si>
  <si>
    <t>I.V.A</t>
  </si>
  <si>
    <t>TOTAL CON I.V.A</t>
  </si>
  <si>
    <t>H. XIV AYUNTAMIENTO DE LOS CABOS; B.C.S.</t>
  </si>
  <si>
    <t xml:space="preserve">     No. CONTRATO  : </t>
  </si>
  <si>
    <t xml:space="preserve">     CONTRATISTA: </t>
  </si>
  <si>
    <t xml:space="preserve">     OBRA:   </t>
  </si>
  <si>
    <t>PROGRAMA RAMO 33 FISM 2023</t>
  </si>
  <si>
    <t xml:space="preserve">     UBICACIÓN:  </t>
  </si>
  <si>
    <t xml:space="preserve">     ESTIMACIÓN No.   </t>
  </si>
  <si>
    <t xml:space="preserve">  PERIODO DE EJECUCIÓN:</t>
  </si>
  <si>
    <t>NÚMEROS GENERADORES DE OBRA</t>
  </si>
  <si>
    <t>C O N C E P T O</t>
  </si>
  <si>
    <t>UBICACION</t>
  </si>
  <si>
    <t>LARGO</t>
  </si>
  <si>
    <t>ANCHO</t>
  </si>
  <si>
    <t>ALTO</t>
  </si>
  <si>
    <t>VOL</t>
  </si>
  <si>
    <t>CROQUIS</t>
  </si>
  <si>
    <t>m2</t>
  </si>
  <si>
    <t>PRE-01</t>
  </si>
  <si>
    <t xml:space="preserve">TERRENO </t>
  </si>
  <si>
    <t>LATERALES</t>
  </si>
  <si>
    <t>261</t>
  </si>
  <si>
    <t>35</t>
  </si>
  <si>
    <t>INTERIORES</t>
  </si>
  <si>
    <t>MUROS DE BAÑOS</t>
  </si>
  <si>
    <t>34</t>
  </si>
  <si>
    <t>TOTAL</t>
  </si>
  <si>
    <t>PRE-02</t>
  </si>
  <si>
    <t>PLATAFORMA 1</t>
  </si>
  <si>
    <t>NPT: 94.30</t>
  </si>
  <si>
    <t>Direccion de seccionamiento &lt;90&gt;:</t>
  </si>
  <si>
    <t>Intervalo en metros &lt;10.0000&gt;: 2</t>
  </si>
  <si>
    <t>Factor de abundamiento &lt;1.2000&gt;:</t>
  </si>
  <si>
    <t>0+000.00   AREA CORTE= 0.00 AREA TERRAPLEN= 0.00</t>
  </si>
  <si>
    <t>0+001.00   AREA CORTE= 0.54 AREA TERRAPLEN= -0.49</t>
  </si>
  <si>
    <t>0+002.00   AREA CORTE= 0.76 AREA TERRAPLEN= -0.33</t>
  </si>
  <si>
    <t>0+002.00   AREA CORTE= 0.91 AREA TERRAPLEN= -1.31</t>
  </si>
  <si>
    <t>0+004.00   AREA CORTE= 0.92 AREA TERRAPLEN= -0.90</t>
  </si>
  <si>
    <t>0+003.00   AREA CORTE= 1.08 AREA TERRAPLEN= -1.16</t>
  </si>
  <si>
    <t>0+006.00   AREA CORTE= 0.99 AREA TERRAPLEN= -0.23</t>
  </si>
  <si>
    <t>0+004.00   AREA CORTE= 1.09 AREA TERRAPLEN= -0.89</t>
  </si>
  <si>
    <t>0+008.00   AREA CORTE= 0.51 AREA TERRAPLEN= -0.23</t>
  </si>
  <si>
    <t>0+005.00   AREA CORTE= 1.09 AREA TERRAPLEN= -0.67</t>
  </si>
  <si>
    <t>0+010.00   AREA CORTE= 0.08 AREA TERRAPLEN= -0.23</t>
  </si>
  <si>
    <t>0+006.00   AREA CORTE= 1.09 AREA TERRAPLEN= -0.25</t>
  </si>
  <si>
    <t>0+011.59   AREA CORTE= 0.00 AREA TERRAPLEN= 0.00</t>
  </si>
  <si>
    <t>0+007.00   AREA CORTE= 0.93 AREA TERRAPLEN= -0.18</t>
  </si>
  <si>
    <t>VOLUMEN ACUMULADO CORTE= 7.81        FACTOR DE ABUNDAMIENTO= 1.20</t>
  </si>
  <si>
    <t>0+008.00   AREA CORTE= 0.55 AREA TERRAPLEN= -0.25</t>
  </si>
  <si>
    <t>VOLUMEN ACUMULADO TERRAPLEN= -3.79</t>
  </si>
  <si>
    <t>0+009.00   AREA CORTE= 0.26 AREA TERRAPLEN= -0.28</t>
  </si>
  <si>
    <t>0+010.00   AREA CORTE= 0.06 AREA TERRAPLEN= -0.25</t>
  </si>
  <si>
    <t>plataforma 2</t>
  </si>
  <si>
    <t>NPT: 91.81 PROMEDIO</t>
  </si>
  <si>
    <t>0+011.00   AREA CORTE= 0.00 AREA TERRAPLEN= -0.11</t>
  </si>
  <si>
    <t>0+011.58   AREA CORTE= 0.00 AREA TERRAPLEN= 0.00</t>
  </si>
  <si>
    <t>VOLUMEN ACUMULADO CORTE= 9.12        FACTOR DE ABUNDAMIENTO= 1.20</t>
  </si>
  <si>
    <t>0+002.00   AREA CORTE= 0.84 AREA TERRAPLEN= 0.00</t>
  </si>
  <si>
    <t>VOLUMEN ACUMULADO TERRAPLEN= -5.82</t>
  </si>
  <si>
    <t>0+004.00   AREA CORTE= 2.33 AREA TERRAPLEN= 0.00</t>
  </si>
  <si>
    <t>0+006.00   AREA CORTE= 4.14 AREA TERRAPLEN= -0.09</t>
  </si>
  <si>
    <t>0+008.00   AREA CORTE= 6.03 AREA TERRAPLEN= -2.63</t>
  </si>
  <si>
    <t>0+010.00   AREA CORTE= 8.46 AREA TERRAPLEN= -3.99</t>
  </si>
  <si>
    <t>0+012.00   AREA CORTE= 11.51 AREA TERRAPLEN= -5.61</t>
  </si>
  <si>
    <t>0+014.00   AREA CORTE= 15.98 AREA TERRAPLEN= -8.82</t>
  </si>
  <si>
    <t>0+016.00   AREA CORTE= 21.29 AREA TERRAPLEN= -5.14</t>
  </si>
  <si>
    <t>0+018.00   AREA CORTE= 25.31 AREA TERRAPLEN= -1.90</t>
  </si>
  <si>
    <t>0+020.00   AREA CORTE= 27.76 AREA TERRAPLEN= -1.06</t>
  </si>
  <si>
    <t>0+022.00   AREA CORTE= 47.83 AREA TERRAPLEN= -0.64</t>
  </si>
  <si>
    <t>0+024.00   AREA CORTE= 41.58 AREA TERRAPLEN= -0.45</t>
  </si>
  <si>
    <t>0+026.00   AREA CORTE= 36.70 AREA TERRAPLEN= -0.29</t>
  </si>
  <si>
    <t>0+028.00   AREA CORTE= 35.17 AREA TERRAPLEN= -0.25</t>
  </si>
  <si>
    <t>0+030.00   AREA CORTE= 28.75 AREA TERRAPLEN= 0.00</t>
  </si>
  <si>
    <t>0+032.00   AREA CORTE= 23.26 AREA TERRAPLEN= 0.00</t>
  </si>
  <si>
    <t>0+034.00   AREA CORTE= 17.35 AREA TERRAPLEN= 0.00</t>
  </si>
  <si>
    <t>0+036.00   AREA CORTE= 10.08 AREA TERRAPLEN= 0.00</t>
  </si>
  <si>
    <t>0+038.00   AREA CORTE= 0.68 AREA TERRAPLEN= 0.00</t>
  </si>
  <si>
    <t>0+038.21   AREA CORTE= 0.00 AREA TERRAPLEN= 0.00</t>
  </si>
  <si>
    <t>VOLUMEN ACUMULADO CORTE= 875.42        FACTOR DE ABUNDAMIENTO= 1.20</t>
  </si>
  <si>
    <t>VOLUMEN ACUMULADO TERRAPLEN= -61.71</t>
  </si>
  <si>
    <t>plataforma 3</t>
  </si>
  <si>
    <t>NPT: 92.87 PROMEDIIO</t>
  </si>
  <si>
    <t>Intervalo en metros &lt;10.0000&gt;: 1</t>
  </si>
  <si>
    <t>0+001.00   AREA CORTE= 0.00 AREA TERRAPLEN= -2.62</t>
  </si>
  <si>
    <t>0+002.00   AREA CORTE= 0.00 AREA TERRAPLEN= -5.45</t>
  </si>
  <si>
    <t>0+003.00   AREA CORTE= 0.00 AREA TERRAPLEN= -8.38</t>
  </si>
  <si>
    <t>0+004.00   AREA CORTE= 0.00 AREA TERRAPLEN= -11.06</t>
  </si>
  <si>
    <t>0+005.00   AREA CORTE= 0.00 AREA TERRAPLEN= -12.68</t>
  </si>
  <si>
    <t>0+006.00   AREA CORTE= 0.00 AREA TERRAPLEN= -13.31</t>
  </si>
  <si>
    <t>0+007.00   AREA CORTE= 0.23 AREA TERRAPLEN= -13.58</t>
  </si>
  <si>
    <t>0+008.00   AREA CORTE= 0.97 AREA TERRAPLEN= -13.85</t>
  </si>
  <si>
    <t>0+009.00   AREA CORTE= 2.18 AREA TERRAPLEN= -11.91</t>
  </si>
  <si>
    <t>0+010.00   AREA CORTE= 3.74 AREA TERRAPLEN= -9.88</t>
  </si>
  <si>
    <t>0+011.00   AREA CORTE= 5.58 AREA TERRAPLEN= -8.37</t>
  </si>
  <si>
    <t>0+012.00   AREA CORTE= 7.78 AREA TERRAPLEN= -7.21</t>
  </si>
  <si>
    <t>0+013.00   AREA CORTE= 10.35 AREA TERRAPLEN= -6.06</t>
  </si>
  <si>
    <t>0+014.00   AREA CORTE= 13.06 AREA TERRAPLEN= -4.96</t>
  </si>
  <si>
    <t>0+015.00   AREA CORTE= 15.99 AREA TERRAPLEN= -3.94</t>
  </si>
  <si>
    <t>0+016.00   AREA CORTE= 19.10 AREA TERRAPLEN= -3.02</t>
  </si>
  <si>
    <t>0+017.00   AREA CORTE= 22.37 AREA TERRAPLEN= -2.29</t>
  </si>
  <si>
    <t>0+018.00   AREA CORTE= 25.68 AREA TERRAPLEN= -1.66</t>
  </si>
  <si>
    <t>0+019.00   AREA CORTE= 28.93 AREA TERRAPLEN= -1.14</t>
  </si>
  <si>
    <t>0+020.00   AREA CORTE= 31.93 AREA TERRAPLEN= -0.72</t>
  </si>
  <si>
    <t>0+021.00   AREA CORTE= 34.67 AREA TERRAPLEN= -0.41</t>
  </si>
  <si>
    <t>0+022.00   AREA CORTE= 37.10 AREA TERRAPLEN= -0.18</t>
  </si>
  <si>
    <t>0+023.00   AREA CORTE= 39.22 AREA TERRAPLEN= -0.02</t>
  </si>
  <si>
    <t>0+024.00   AREA CORTE= 41.86 AREA TERRAPLEN= 0.00</t>
  </si>
  <si>
    <t>0+025.00   AREA CORTE= 37.64 AREA TERRAPLEN= 0.00</t>
  </si>
  <si>
    <t>0+026.00   AREA CORTE= 34.06 AREA TERRAPLEN= 0.00</t>
  </si>
  <si>
    <t>0+027.00   AREA CORTE= 31.63 AREA TERRAPLEN= 0.00</t>
  </si>
  <si>
    <t>0+028.00   AREA CORTE= 29.62 AREA TERRAPLEN= 0.00</t>
  </si>
  <si>
    <t>0+029.00   AREA CORTE= 27.82 AREA TERRAPLEN= 0.00</t>
  </si>
  <si>
    <t>0+030.00   AREA CORTE= 26.36 AREA TERRAPLEN= 0.00</t>
  </si>
  <si>
    <t>0+031.00   AREA CORTE= 25.02 AREA TERRAPLEN= 0.00</t>
  </si>
  <si>
    <t>0+032.00   AREA CORTE= 23.57 AREA TERRAPLEN= 0.00</t>
  </si>
  <si>
    <t>0+033.00   AREA CORTE= 22.12 AREA TERRAPLEN= 0.00</t>
  </si>
  <si>
    <t>0+034.00   AREA CORTE= 20.76 AREA TERRAPLEN= 0.00</t>
  </si>
  <si>
    <t>0+035.00   AREA CORTE= 12.87 AREA TERRAPLEN= 0.00</t>
  </si>
  <si>
    <t>0+036.00   AREA CORTE= 8.51 AREA TERRAPLEN= 0.00</t>
  </si>
  <si>
    <t>0+036.87   AREA CORTE= 0.00 AREA TERRAPLEN= 0.00</t>
  </si>
  <si>
    <t>VOLUMEN ACUMULADO CORTE= 768.22        FACTOR DE ABUNDAMIENTO= 1.20</t>
  </si>
  <si>
    <t>VOLUMEN ACUMULADO TERRAPLEN= -142.71</t>
  </si>
  <si>
    <t>plataforma 4</t>
  </si>
  <si>
    <t xml:space="preserve">NPT: 91.16 </t>
  </si>
  <si>
    <t>0+001.00   AREA CORTE= 0.00 AREA TERRAPLEN= -2.98</t>
  </si>
  <si>
    <t>0+002.00   AREA CORTE= 0.13 AREA TERRAPLEN= -3.69</t>
  </si>
  <si>
    <t>0+003.00   AREA CORTE= 0.50 AREA TERRAPLEN= -4.10</t>
  </si>
  <si>
    <t>0+004.00   AREA CORTE= 0.99 AREA TERRAPLEN= -4.22</t>
  </si>
  <si>
    <t>0+005.00   AREA CORTE= 1.53 AREA TERRAPLEN= -4.17</t>
  </si>
  <si>
    <t>0+006.00   AREA CORTE= 2.12 AREA TERRAPLEN= -4.03</t>
  </si>
  <si>
    <t>0+007.00   AREA CORTE= 2.71 AREA TERRAPLEN= -3.76</t>
  </si>
  <si>
    <t>0+008.00   AREA CORTE= 3.23 AREA TERRAPLEN= -3.43</t>
  </si>
  <si>
    <t>0+009.00   AREA CORTE= 3.75 AREA TERRAPLEN= -2.99</t>
  </si>
  <si>
    <t>0+010.00   AREA CORTE= 4.16 AREA TERRAPLEN= -2.61</t>
  </si>
  <si>
    <t>0+011.00   AREA CORTE= 4.37 AREA TERRAPLEN= -2.21</t>
  </si>
  <si>
    <t>0+012.00   AREA CORTE= 4.48 AREA TERRAPLEN= -1.74</t>
  </si>
  <si>
    <t>0+013.00   AREA CORTE= 4.51 AREA TERRAPLEN= -1.24</t>
  </si>
  <si>
    <t>0+014.00   AREA CORTE= 4.34 AREA TERRAPLEN= -0.83</t>
  </si>
  <si>
    <t>0+015.00   AREA CORTE= 4.16 AREA TERRAPLEN= -0.40</t>
  </si>
  <si>
    <t>0+016.00   AREA CORTE= 3.70 AREA TERRAPLEN= -0.11</t>
  </si>
  <si>
    <t>0+017.00   AREA CORTE= 2.74 AREA TERRAPLEN= 0.00</t>
  </si>
  <si>
    <t>0+017.93   AREA CORTE= 0.00 AREA TERRAPLEN= 0.00</t>
  </si>
  <si>
    <t>VOLUMEN ACUMULADO CORTE= 56.80        FACTOR DE ABUNDAMIENTO= 1.20</t>
  </si>
  <si>
    <t>VOLUMEN ACUMULADO TERRAPLEN= -42.51</t>
  </si>
  <si>
    <t>plataforma 5</t>
  </si>
  <si>
    <t>NPT: 89.24 PROMEDIO</t>
  </si>
  <si>
    <t>0+001.00   AREA CORTE= 0.00 AREA TERRAPLEN= -1.09</t>
  </si>
  <si>
    <t>0+002.00   AREA CORTE= 0.00 AREA TERRAPLEN= -1.50</t>
  </si>
  <si>
    <t>0+003.00   AREA CORTE= 0.00 AREA TERRAPLEN= -1.87</t>
  </si>
  <si>
    <t>0+004.00   AREA CORTE= 0.00 AREA TERRAPLEN= -2.07</t>
  </si>
  <si>
    <t>0+005.00   AREA CORTE= 0.07 AREA TERRAPLEN= -1.98</t>
  </si>
  <si>
    <t>0+006.00   AREA CORTE= 0.37 AREA TERRAPLEN= -1.94</t>
  </si>
  <si>
    <t>0+007.00   AREA CORTE= 0.75 AREA TERRAPLEN= -2.24</t>
  </si>
  <si>
    <t>0+008.00   AREA CORTE= 1.34 AREA TERRAPLEN= -2.51</t>
  </si>
  <si>
    <t>0+009.00   AREA CORTE= 2.12 AREA TERRAPLEN= -2.52</t>
  </si>
  <si>
    <t>0+010.00   AREA CORTE= 3.00 AREA TERRAPLEN= -2.46</t>
  </si>
  <si>
    <t>0+011.00   AREA CORTE= 4.03 AREA TERRAPLEN= -2.46</t>
  </si>
  <si>
    <t>0+012.00   AREA CORTE= 5.28 AREA TERRAPLEN= -2.59</t>
  </si>
  <si>
    <t>0+013.00   AREA CORTE= 6.75 AREA TERRAPLEN= -2.83</t>
  </si>
  <si>
    <t>0+014.00   AREA CORTE= 8.28 AREA TERRAPLEN= -3.19</t>
  </si>
  <si>
    <t>0+015.00   AREA CORTE= 9.79 AREA TERRAPLEN= -3.67</t>
  </si>
  <si>
    <t>0+016.00   AREA CORTE= 11.32 AREA TERRAPLEN= -4.23</t>
  </si>
  <si>
    <t>0+017.00   AREA CORTE= 12.99 AREA TERRAPLEN= -4.50</t>
  </si>
  <si>
    <t>0+018.00   AREA CORTE= 14.95 AREA TERRAPLEN= -4.58</t>
  </si>
  <si>
    <t>0+019.00   AREA CORTE= 17.36 AREA TERRAPLEN= -0.93</t>
  </si>
  <si>
    <t>0+020.00   AREA CORTE= 20.22 AREA TERRAPLEN= -0.07</t>
  </si>
  <si>
    <t>0+021.00   AREA CORTE= 23.49 AREA TERRAPLEN= 0.00</t>
  </si>
  <si>
    <t>0+022.00   AREA CORTE= 26.95 AREA TERRAPLEN= 0.00</t>
  </si>
  <si>
    <t>0+023.00   AREA CORTE= 30.60 AREA TERRAPLEN= 0.00</t>
  </si>
  <si>
    <t>0+024.00   AREA CORTE= 29.08 AREA TERRAPLEN= 0.00</t>
  </si>
  <si>
    <t>0+025.00   AREA CORTE= 25.76 AREA TERRAPLEN= 0.00</t>
  </si>
  <si>
    <t>0+026.00   AREA CORTE= 23.07 AREA TERRAPLEN= 0.00</t>
  </si>
  <si>
    <t>0+027.00   AREA CORTE= 21.02 AREA TERRAPLEN= 0.00</t>
  </si>
  <si>
    <t>0+028.00   AREA CORTE= 19.64 AREA TERRAPLEN= 0.00</t>
  </si>
  <si>
    <t>0+029.00   AREA CORTE= 18.76 AREA TERRAPLEN= 0.00</t>
  </si>
  <si>
    <t>0+030.00   AREA CORTE= 17.86 AREA TERRAPLEN= 0.00</t>
  </si>
  <si>
    <t>0+031.00   AREA CORTE= 16.83 AREA TERRAPLEN= 0.00</t>
  </si>
  <si>
    <t>0+032.00   AREA CORTE= 8.88 AREA TERRAPLEN= 0.00</t>
  </si>
  <si>
    <t>0+033.00   AREA CORTE= 6.35 AREA TERRAPLEN= 0.00</t>
  </si>
  <si>
    <t>0+034.00   AREA CORTE= 4.58 AREA TERRAPLEN= 0.00</t>
  </si>
  <si>
    <t>0+035.00   AREA CORTE= 3.08 AREA TERRAPLEN= 0.00</t>
  </si>
  <si>
    <t>0+036.00   AREA CORTE= 1.71 AREA TERRAPLEN= 0.00</t>
  </si>
  <si>
    <t>0+037.00   AREA CORTE= 0.39 AREA TERRAPLEN= 0.00</t>
  </si>
  <si>
    <t>0+037.28   AREA CORTE= 0.00 AREA TERRAPLEN= 0.00</t>
  </si>
  <si>
    <t>VOLUMEN ACUMULADO CORTE= 475.85        FACTOR DE ABUNDAMIENTO= 1.20</t>
  </si>
  <si>
    <t>VOLUMEN ACUMULADO TERRAPLEN= -49.25</t>
  </si>
  <si>
    <t>plataforma 6</t>
  </si>
  <si>
    <t>NPT: 88.4 PROMEDIO</t>
  </si>
  <si>
    <t>0+001.00   AREA CORTE= 0.55 AREA TERRAPLEN= 0.00</t>
  </si>
  <si>
    <t>0+002.00   AREA CORTE= 1.61 AREA TERRAPLEN= 0.00</t>
  </si>
  <si>
    <t>0+003.00   AREA CORTE= 2.88 AREA TERRAPLEN= 0.00</t>
  </si>
  <si>
    <t>0+004.00   AREA CORTE= 3.95 AREA TERRAPLEN= 0.00</t>
  </si>
  <si>
    <t>0+005.00   AREA CORTE= 5.11 AREA TERRAPLEN= 0.00</t>
  </si>
  <si>
    <t>0+006.00   AREA CORTE= 6.30 AREA TERRAPLEN= 0.00</t>
  </si>
  <si>
    <t>0+007.00   AREA CORTE= 7.51 AREA TERRAPLEN= 0.00</t>
  </si>
  <si>
    <t>0+008.00   AREA CORTE= 8.69 AREA TERRAPLEN= 0.00</t>
  </si>
  <si>
    <t>0+009.00   AREA CORTE= 9.63 AREA TERRAPLEN= 0.00</t>
  </si>
  <si>
    <t>0+010.00   AREA CORTE= 10.31 AREA TERRAPLEN= 0.00</t>
  </si>
  <si>
    <t>0+011.00   AREA CORTE= 10.80 AREA TERRAPLEN= 0.00</t>
  </si>
  <si>
    <t>0+012.00   AREA CORTE= 10.89 AREA TERRAPLEN= 0.00</t>
  </si>
  <si>
    <t>0+013.00   AREA CORTE= 10.51 AREA TERRAPLEN= 0.00</t>
  </si>
  <si>
    <t>0+014.00   AREA CORTE= 10.07 AREA TERRAPLEN= 0.00</t>
  </si>
  <si>
    <t>0+015.00   AREA CORTE= 9.64 AREA TERRAPLEN= 0.00</t>
  </si>
  <si>
    <t>0+016.00   AREA CORTE= 9.24 AREA TERRAPLEN= 0.00</t>
  </si>
  <si>
    <t>0+017.00   AREA CORTE= 8.87 AREA TERRAPLEN= -0.07</t>
  </si>
  <si>
    <t>0+018.00   AREA CORTE= 8.63 AREA TERRAPLEN= -0.21</t>
  </si>
  <si>
    <t>0+019.00   AREA CORTE= 8.26 AREA TERRAPLEN= -0.15</t>
  </si>
  <si>
    <t>0+020.00   AREA CORTE= 7.92 AREA TERRAPLEN= -0.06</t>
  </si>
  <si>
    <t>0+021.00   AREA CORTE= 7.83 AREA TERRAPLEN= -0.01</t>
  </si>
  <si>
    <t>0+022.00   AREA CORTE= 7.63 AREA TERRAPLEN= 0.00</t>
  </si>
  <si>
    <t>0+023.00   AREA CORTE= 7.37 AREA TERRAPLEN= 0.00</t>
  </si>
  <si>
    <t>0+024.00   AREA CORTE= 7.08 AREA TERRAPLEN= 0.00</t>
  </si>
  <si>
    <t>0+025.00   AREA CORTE= 6.80 AREA TERRAPLEN= 0.00</t>
  </si>
  <si>
    <t>0+026.00   AREA CORTE= 6.35 AREA TERRAPLEN= 0.00</t>
  </si>
  <si>
    <t>0+027.00   AREA CORTE= 5.70 AREA TERRAPLEN= 0.00</t>
  </si>
  <si>
    <t>0+028.00   AREA CORTE= 4.67 AREA TERRAPLEN= 0.00</t>
  </si>
  <si>
    <t>0+029.00   AREA CORTE= 3.47 AREA TERRAPLEN= 0.00</t>
  </si>
  <si>
    <t>0+030.00   AREA CORTE= 2.50 AREA TERRAPLEN= 0.00</t>
  </si>
  <si>
    <t>0+031.00   AREA CORTE= 1.73 AREA TERRAPLEN= 0.00</t>
  </si>
  <si>
    <t>0+032.00   AREA CORTE= 0.95 AREA TERRAPLEN= 0.00</t>
  </si>
  <si>
    <t>0+033.00   AREA CORTE= 0.15 AREA TERRAPLEN= 0.00</t>
  </si>
  <si>
    <t>0+034.00   AREA CORTE= 0.00 AREA TERRAPLEN= 0.00</t>
  </si>
  <si>
    <t>0+034.73   AREA CORTE= 0.00 AREA TERRAPLEN= 0.00</t>
  </si>
  <si>
    <t>VOLUMEN ACUMULADO CORTE= 256.30        FACTOR DE ABUNDAMIENTO= 1.20</t>
  </si>
  <si>
    <t>VOLUMEN ACUMULADO TERRAPLEN= -0.49</t>
  </si>
  <si>
    <t>PLATAFORMA 7</t>
  </si>
  <si>
    <t>NPT:87.77</t>
  </si>
  <si>
    <t>0+001.00   AREA CORTE= 7.89 AREA TERRAPLEN= 0.00</t>
  </si>
  <si>
    <t>0+002.00   AREA CORTE= 11.34 AREA TERRAPLEN= 0.00</t>
  </si>
  <si>
    <t>0+003.00   AREA CORTE= 13.58 AREA TERRAPLEN= 0.00</t>
  </si>
  <si>
    <t>0+004.00   AREA CORTE= 15.23 AREA TERRAPLEN= 0.00</t>
  </si>
  <si>
    <t>0+005.00   AREA CORTE= 16.42 AREA TERRAPLEN= 0.00</t>
  </si>
  <si>
    <t>0+006.00   AREA CORTE= 17.39 AREA TERRAPLEN= 0.00</t>
  </si>
  <si>
    <t>0+007.00   AREA CORTE= 17.82 AREA TERRAPLEN= 0.00</t>
  </si>
  <si>
    <t>0+008.00   AREA CORTE= 17.74 AREA TERRAPLEN= 0.00</t>
  </si>
  <si>
    <t>0+009.00   AREA CORTE= 17.36 AREA TERRAPLEN= 0.00</t>
  </si>
  <si>
    <t>0+010.00   AREA CORTE= 16.80 AREA TERRAPLEN= 0.00</t>
  </si>
  <si>
    <t>0+011.00   AREA CORTE= 16.03 AREA TERRAPLEN= 0.00</t>
  </si>
  <si>
    <t>0+012.00   AREA CORTE= 15.09 AREA TERRAPLEN= 0.00</t>
  </si>
  <si>
    <t>0+013.00   AREA CORTE= 14.06 AREA TERRAPLEN= 0.00</t>
  </si>
  <si>
    <t>0+014.00   AREA CORTE= 12.99 AREA TERRAPLEN= 0.00</t>
  </si>
  <si>
    <t>0+015.00   AREA CORTE= 11.32 AREA TERRAPLEN= 0.00</t>
  </si>
  <si>
    <t>0+016.00   AREA CORTE= 9.37 AREA TERRAPLEN= 0.00</t>
  </si>
  <si>
    <t>0+017.00   AREA CORTE= 6.58 AREA TERRAPLEN= 0.00</t>
  </si>
  <si>
    <t>0+018.00   AREA CORTE= 0.73 AREA TERRAPLEN= 0.00</t>
  </si>
  <si>
    <t>0+018.05   AREA CORTE= 0.00 AREA TERRAPLEN= 0.00</t>
  </si>
  <si>
    <t>VOLUMEN ACUMULADO CORTE= 284.89        FACTOR DE ABUNDAMIENTO= 1.20</t>
  </si>
  <si>
    <t>VOLUMEN ACUMULADO TERRAPLEN= 0.00</t>
  </si>
  <si>
    <t>plataforma 8</t>
  </si>
  <si>
    <t>NPT:87.9</t>
  </si>
  <si>
    <t>0+001.00   AREA CORTE= 0.35 AREA TERRAPLEN= 0.00</t>
  </si>
  <si>
    <t>0+002.00   AREA CORTE= 0.63 AREA TERRAPLEN= -0.55</t>
  </si>
  <si>
    <t>0+003.00   AREA CORTE= 1.43 AREA TERRAPLEN= -0.94</t>
  </si>
  <si>
    <t>0+004.00   AREA CORTE= 2.52 AREA TERRAPLEN= -1.07</t>
  </si>
  <si>
    <t>0+005.00   AREA CORTE= 3.84 AREA TERRAPLEN= -1.06</t>
  </si>
  <si>
    <t>0+006.00   AREA CORTE= 5.87 AREA TERRAPLEN= -1.02</t>
  </si>
  <si>
    <t>0+007.00   AREA CORTE= 8.89 AREA TERRAPLEN= -1.00</t>
  </si>
  <si>
    <t>0+008.00   AREA CORTE= 10.74 AREA TERRAPLEN= -1.00</t>
  </si>
  <si>
    <t>0+009.00   AREA CORTE= 11.45 AREA TERRAPLEN= -1.00</t>
  </si>
  <si>
    <t>0+010.00   AREA CORTE= 12.08 AREA TERRAPLEN= -1.01</t>
  </si>
  <si>
    <t>0+011.00   AREA CORTE= 12.37 AREA TERRAPLEN= -0.97</t>
  </si>
  <si>
    <t>0+012.00   AREA CORTE= 12.51 AREA TERRAPLEN= -0.82</t>
  </si>
  <si>
    <t>0+013.00   AREA CORTE= 12.82 AREA TERRAPLEN= -0.71</t>
  </si>
  <si>
    <t>0+014.00   AREA CORTE= 13.19 AREA TERRAPLEN= -0.67</t>
  </si>
  <si>
    <t>0+015.00   AREA CORTE= 13.56 AREA TERRAPLEN= -0.67</t>
  </si>
  <si>
    <t>0+016.00   AREA CORTE= 9.76 AREA TERRAPLEN= -0.67</t>
  </si>
  <si>
    <t>0+017.00   AREA CORTE= 8.09 AREA TERRAPLEN= -0.68</t>
  </si>
  <si>
    <t>0+018.00   AREA CORTE= 7.47 AREA TERRAPLEN= -0.63</t>
  </si>
  <si>
    <t>0+019.00   AREA CORTE= 7.28 AREA TERRAPLEN= -0.52</t>
  </si>
  <si>
    <t>0+020.00   AREA CORTE= 7.43 AREA TERRAPLEN= -0.42</t>
  </si>
  <si>
    <t>0+021.00   AREA CORTE= 7.51 AREA TERRAPLEN= -0.33</t>
  </si>
  <si>
    <t>0+022.00   AREA CORTE= 7.15 AREA TERRAPLEN= -0.25</t>
  </si>
  <si>
    <t>0+023.00   AREA CORTE= 6.78 AREA TERRAPLEN= -0.22</t>
  </si>
  <si>
    <t>0+024.00   AREA CORTE= 6.45 AREA TERRAPLEN= -0.35</t>
  </si>
  <si>
    <t>0+025.00   AREA CORTE= 6.25 AREA TERRAPLEN= -0.70</t>
  </si>
  <si>
    <t>0+026.00   AREA CORTE= 5.91 AREA TERRAPLEN= -1.17</t>
  </si>
  <si>
    <t>0+027.00   AREA CORTE= 5.57 AREA TERRAPLEN= -1.75</t>
  </si>
  <si>
    <t>0+028.00   AREA CORTE= 5.24 AREA TERRAPLEN= -2.44</t>
  </si>
  <si>
    <t>0+029.00   AREA CORTE= 4.92 AREA TERRAPLEN= -3.23</t>
  </si>
  <si>
    <t>0+030.00   AREA CORTE= 4.70 AREA TERRAPLEN= -4.29</t>
  </si>
  <si>
    <t>0+031.00   AREA CORTE= 4.18 AREA TERRAPLEN= -4.22</t>
  </si>
  <si>
    <t>0+032.00   AREA CORTE= 3.70 AREA TERRAPLEN= -6.35</t>
  </si>
  <si>
    <t>0+033.00   AREA CORTE= 2.88 AREA TERRAPLEN= -7.30</t>
  </si>
  <si>
    <t>0+034.00   AREA CORTE= 2.18 AREA TERRAPLEN= -6.09</t>
  </si>
  <si>
    <t>0+035.00   AREA CORTE= 1.14 AREA TERRAPLEN= -5.30</t>
  </si>
  <si>
    <t>0+036.00   AREA CORTE= 0.36 AREA TERRAPLEN= -4.86</t>
  </si>
  <si>
    <t>0+037.00   AREA CORTE= 0.12 AREA TERRAPLEN= -4.06</t>
  </si>
  <si>
    <t>0+038.00   AREA CORTE= 0.00 AREA TERRAPLEN= -2.99</t>
  </si>
  <si>
    <t>0+039.00   AREA CORTE= 0.00 AREA TERRAPLEN= -1.77</t>
  </si>
  <si>
    <t>0+040.00   AREA CORTE= 0.00 AREA TERRAPLEN= -0.24</t>
  </si>
  <si>
    <t>0+040.14   AREA CORTE= 0.00 AREA TERRAPLEN= 0.00</t>
  </si>
  <si>
    <t>VOLUMEN ACUMULADO CORTE= 284.76        FACTOR DE ABUNDAMIENTO= 1.20</t>
  </si>
  <si>
    <t>VOLUMEN ACUMULADO TERRAPLEN= -73.19</t>
  </si>
  <si>
    <t>PLATAFORMA 9</t>
  </si>
  <si>
    <t>NPT:86.38</t>
  </si>
  <si>
    <t>ntervalo en metros &lt;10.0000&gt;: 1</t>
  </si>
  <si>
    <t>0+001.00   AREA CORTE= 0.01 AREA TERRAPLEN= 0.00</t>
  </si>
  <si>
    <t>0+002.00   AREA CORTE= 0.05 AREA TERRAPLEN= 0.00</t>
  </si>
  <si>
    <t>0+003.00   AREA CORTE= 0.67 AREA TERRAPLEN= 0.00</t>
  </si>
  <si>
    <t>0+004.00   AREA CORTE= 1.06 AREA TERRAPLEN= 0.00</t>
  </si>
  <si>
    <t>0+005.00   AREA CORTE= 1.26 AREA TERRAPLEN= 0.00</t>
  </si>
  <si>
    <t>0+006.00   AREA CORTE= 1.34 AREA TERRAPLEN= 0.00</t>
  </si>
  <si>
    <t>0+007.00   AREA CORTE= 1.17 AREA TERRAPLEN= -0.08</t>
  </si>
  <si>
    <t>0+008.00   AREA CORTE= 0.39 AREA TERRAPLEN= -0.78</t>
  </si>
  <si>
    <t>0+009.00   AREA CORTE= 0.00 AREA TERRAPLEN= -2.41</t>
  </si>
  <si>
    <t>0+010.00   AREA CORTE= 0.00 AREA TERRAPLEN= -4.74</t>
  </si>
  <si>
    <t>0+011.00   AREA CORTE= 0.00 AREA TERRAPLEN= -7.55</t>
  </si>
  <si>
    <t>0+012.00   AREA CORTE= 0.00 AREA TERRAPLEN= -10.50</t>
  </si>
  <si>
    <t>0+013.00   AREA CORTE= 0.04 AREA TERRAPLEN= -13.14</t>
  </si>
  <si>
    <t>0+014.00   AREA CORTE= 0.46 AREA TERRAPLEN= -15.73</t>
  </si>
  <si>
    <t>0+015.00   AREA CORTE= 1.37 AREA TERRAPLEN= -18.13</t>
  </si>
  <si>
    <t>0+016.00   AREA CORTE= 2.83 AREA TERRAPLEN= -20.26</t>
  </si>
  <si>
    <t>0+017.00   AREA CORTE= 6.05 AREA TERRAPLEN= -22.19</t>
  </si>
  <si>
    <t>0+018.00   AREA CORTE= 5.28 AREA TERRAPLEN= -23.93</t>
  </si>
  <si>
    <t>0+019.00   AREA CORTE= 2.80 AREA TERRAPLEN= -24.93</t>
  </si>
  <si>
    <t>0+020.00   AREA CORTE= 2.54 AREA TERRAPLEN= -24.33</t>
  </si>
  <si>
    <t>0+021.00   AREA CORTE= 2.52 AREA TERRAPLEN= -23.71</t>
  </si>
  <si>
    <t>0+022.00   AREA CORTE= 2.52 AREA TERRAPLEN= -23.20</t>
  </si>
  <si>
    <t>0+023.00   AREA CORTE= 2.51 AREA TERRAPLEN= -22.75</t>
  </si>
  <si>
    <t>0+024.00   AREA CORTE= 2.50 AREA TERRAPLEN= -22.32</t>
  </si>
  <si>
    <t>0+025.00   AREA CORTE= 2.49 AREA TERRAPLEN= -21.94</t>
  </si>
  <si>
    <t>0+026.00   AREA CORTE= 2.48 AREA TERRAPLEN= -21.59</t>
  </si>
  <si>
    <t>0+027.00   AREA CORTE= 2.47 AREA TERRAPLEN= -21.21</t>
  </si>
  <si>
    <t>0+028.00   AREA CORTE= 2.47 AREA TERRAPLEN= -20.87</t>
  </si>
  <si>
    <t>0+029.00   AREA CORTE= 2.45 AREA TERRAPLEN= -20.57</t>
  </si>
  <si>
    <t>0+030.00   AREA CORTE= 2.44 AREA TERRAPLEN= -20.63</t>
  </si>
  <si>
    <t>0+031.00   AREA CORTE= 2.44 AREA TERRAPLEN= -24.02</t>
  </si>
  <si>
    <t>0+032.00   AREA CORTE= 2.47 AREA TERRAPLEN= -22.99</t>
  </si>
  <si>
    <t>0+033.00   AREA CORTE= 2.59 AREA TERRAPLEN= -21.35</t>
  </si>
  <si>
    <t>0+034.00   AREA CORTE= 2.92 AREA TERRAPLEN= -19.63</t>
  </si>
  <si>
    <t>0+035.00   AREA CORTE= 3.29 AREA TERRAPLEN= -17.74</t>
  </si>
  <si>
    <t>0+036.00   AREA CORTE= 3.63 AREA TERRAPLEN= -15.59</t>
  </si>
  <si>
    <t>0+037.00   AREA CORTE= 3.94 AREA TERRAPLEN= -13.32</t>
  </si>
  <si>
    <t>0+038.00   AREA CORTE= 4.21 AREA TERRAPLEN= -10.96</t>
  </si>
  <si>
    <t>0+039.00   AREA CORTE= 4.34 AREA TERRAPLEN= -8.62</t>
  </si>
  <si>
    <t>0+040.00   AREA CORTE= 4.14 AREA TERRAPLEN= -6.22</t>
  </si>
  <si>
    <t>0+041.00   AREA CORTE= 3.69 AREA TERRAPLEN= -3.87</t>
  </si>
  <si>
    <t>0+042.00   AREA CORTE= 3.31 AREA TERRAPLEN= -3.77</t>
  </si>
  <si>
    <t>0+043.00   AREA CORTE= 3.00 AREA TERRAPLEN= -4.60</t>
  </si>
  <si>
    <t>0+044.00   AREA CORTE= 2.74 AREA TERRAPLEN= -3.34</t>
  </si>
  <si>
    <t>0+045.00   AREA CORTE= 2.24 AREA TERRAPLEN= -2.31</t>
  </si>
  <si>
    <t>0+046.00   AREA CORTE= 1.45 AREA TERRAPLEN= -1.45</t>
  </si>
  <si>
    <t>0+047.00   AREA CORTE= 0.52 AREA TERRAPLEN= -0.74</t>
  </si>
  <si>
    <t>0+048.00   AREA CORTE= 0.34 AREA TERRAPLEN= -0.34</t>
  </si>
  <si>
    <t>0+049.00   AREA CORTE= 0.00 AREA TERRAPLEN= -0.13</t>
  </si>
  <si>
    <t>0+049.44   AREA CORTE= 0.00 AREA TERRAPLEN= 0.00</t>
  </si>
  <si>
    <t>VOLUMEN ACUMULADO CORTE= 124.10        FACTOR DE ABUNDAMIENTO= 1.20</t>
  </si>
  <si>
    <t>VOLUMEN ACUMULADO TERRAPLEN= -588.40</t>
  </si>
  <si>
    <t>PLATAFORMA 10</t>
  </si>
  <si>
    <t>NPT:83</t>
  </si>
  <si>
    <t>0+001.00   AREA CORTE= 0.27 AREA TERRAPLEN= 0.00</t>
  </si>
  <si>
    <t>0+002.00   AREA CORTE= 1.07 AREA TERRAPLEN= 0.00</t>
  </si>
  <si>
    <t>0+003.00   AREA CORTE= 2.35 AREA TERRAPLEN= 0.00</t>
  </si>
  <si>
    <t>0+004.00   AREA CORTE= 3.74 AREA TERRAPLEN= 0.00</t>
  </si>
  <si>
    <t>0+005.00   AREA CORTE= 5.46 AREA TERRAPLEN= 0.00</t>
  </si>
  <si>
    <t>0+006.00   AREA CORTE= 7.59 AREA TERRAPLEN= 0.00</t>
  </si>
  <si>
    <t>0+007.00   AREA CORTE= 10.02 AREA TERRAPLEN= 0.00</t>
  </si>
  <si>
    <t>0+008.00   AREA CORTE= 12.69 AREA TERRAPLEN= 0.00</t>
  </si>
  <si>
    <t>0+009.00   AREA CORTE= 15.63 AREA TERRAPLEN= 0.00</t>
  </si>
  <si>
    <t>0+010.00   AREA CORTE= 18.89 AREA TERRAPLEN= 0.00</t>
  </si>
  <si>
    <t>0+011.00   AREA CORTE= 22.47 AREA TERRAPLEN= 0.00</t>
  </si>
  <si>
    <t>0+012.00   AREA CORTE= 26.34 AREA TERRAPLEN= -0.01</t>
  </si>
  <si>
    <t>0+013.00   AREA CORTE= 30.34 AREA TERRAPLEN= -0.04</t>
  </si>
  <si>
    <t>0+014.00   AREA CORTE= 34.46 AREA TERRAPLEN= -0.09</t>
  </si>
  <si>
    <t>0+015.00   AREA CORTE= 38.80 AREA TERRAPLEN= -0.16</t>
  </si>
  <si>
    <t>0+016.00   AREA CORTE= 43.15 AREA TERRAPLEN= -0.87</t>
  </si>
  <si>
    <t>0+017.00   AREA CORTE= 47.50 AREA TERRAPLEN= -2.76</t>
  </si>
  <si>
    <t>0+018.00   AREA CORTE= 52.05 AREA TERRAPLEN= -4.70</t>
  </si>
  <si>
    <t>0+019.00   AREA CORTE= 56.71 AREA TERRAPLEN= -7.33</t>
  </si>
  <si>
    <t>0+020.00   AREA CORTE= 61.72 AREA TERRAPLEN= -9.22</t>
  </si>
  <si>
    <t>0+021.00   AREA CORTE= 67.07 AREA TERRAPLEN= -10.55</t>
  </si>
  <si>
    <t>0+022.00   AREA CORTE= 64.63 AREA TERRAPLEN= -11.59</t>
  </si>
  <si>
    <t>0+023.00   AREA CORTE= 61.44 AREA TERRAPLEN= -12.59</t>
  </si>
  <si>
    <t>0+024.00   AREA CORTE= 58.06 AREA TERRAPLEN= -13.72</t>
  </si>
  <si>
    <t>0+025.00   AREA CORTE= 54.83 AREA TERRAPLEN= -14.74</t>
  </si>
  <si>
    <t>0+026.00   AREA CORTE= 51.49 AREA TERRAPLEN= -15.71</t>
  </si>
  <si>
    <t>0+027.00   AREA CORTE= 48.13 AREA TERRAPLEN= -16.71</t>
  </si>
  <si>
    <t>0+028.00   AREA CORTE= 45.09 AREA TERRAPLEN= -17.73</t>
  </si>
  <si>
    <t>0+029.00   AREA CORTE= 42.63 AREA TERRAPLEN= -18.70</t>
  </si>
  <si>
    <t>0+030.00   AREA CORTE= 41.11 AREA TERRAPLEN= -19.55</t>
  </si>
  <si>
    <t>0+031.00   AREA CORTE= 39.92 AREA TERRAPLEN= -20.52</t>
  </si>
  <si>
    <t>0+032.00   AREA CORTE= 38.79 AREA TERRAPLEN= -21.60</t>
  </si>
  <si>
    <t>0+033.00   AREA CORTE= 37.71 AREA TERRAPLEN= -19.13</t>
  </si>
  <si>
    <t>0+034.00   AREA CORTE= 36.66 AREA TERRAPLEN= -15.95</t>
  </si>
  <si>
    <t>0+035.00   AREA CORTE= 35.67 AREA TERRAPLEN= -12.98</t>
  </si>
  <si>
    <t>0+036.00   AREA CORTE= 34.88 AREA TERRAPLEN= -10.17</t>
  </si>
  <si>
    <t>0+037.00   AREA CORTE= 34.24 AREA TERRAPLEN= -7.56</t>
  </si>
  <si>
    <t>0+038.00   AREA CORTE= 33.64 AREA TERRAPLEN= -5.45</t>
  </si>
  <si>
    <t>0+039.00   AREA CORTE= 32.98 AREA TERRAPLEN= -3.82</t>
  </si>
  <si>
    <t>0+040.00   AREA CORTE= 32.20 AREA TERRAPLEN= -2.56</t>
  </si>
  <si>
    <t>0+041.00   AREA CORTE= 31.30 AREA TERRAPLEN= -1.64</t>
  </si>
  <si>
    <t>0+042.00   AREA CORTE= 30.28 AREA TERRAPLEN= -0.88</t>
  </si>
  <si>
    <t>0+043.00   AREA CORTE= 29.17 AREA TERRAPLEN= -0.23</t>
  </si>
  <si>
    <t>0+044.00   AREA CORTE= 27.64 AREA TERRAPLEN= -0.02</t>
  </si>
  <si>
    <t>0+045.00   AREA CORTE= 25.60 AREA TERRAPLEN= 0.00</t>
  </si>
  <si>
    <t>0+046.00   AREA CORTE= 23.01 AREA TERRAPLEN= 0.00</t>
  </si>
  <si>
    <t>0+047.00   AREA CORTE= 20.34 AREA TERRAPLEN= 0.00</t>
  </si>
  <si>
    <t>0+048.00   AREA CORTE= 17.74 AREA TERRAPLEN= 0.00</t>
  </si>
  <si>
    <t>0+049.00   AREA CORTE= 15.22 AREA TERRAPLEN= 0.00</t>
  </si>
  <si>
    <t>0+050.00   AREA CORTE= 12.16 AREA TERRAPLEN= 0.00</t>
  </si>
  <si>
    <t>0+051.00   AREA CORTE= 8.99 AREA TERRAPLEN= 0.00</t>
  </si>
  <si>
    <t>0+052.00   AREA CORTE= 5.80 AREA TERRAPLEN= 0.00</t>
  </si>
  <si>
    <t>0+053.00   AREA CORTE= 4.02 AREA TERRAPLEN= 0.00</t>
  </si>
  <si>
    <t>0+054.00   AREA CORTE= 4.51 AREA TERRAPLEN= 0.00</t>
  </si>
  <si>
    <t>0+055.00   AREA CORTE= 5.09 AREA TERRAPLEN= 0.00</t>
  </si>
  <si>
    <t>0+056.00   AREA CORTE= 5.77 AREA TERRAPLEN= 0.00</t>
  </si>
  <si>
    <t>0+057.00   AREA CORTE= 6.36 AREA TERRAPLEN= 0.00</t>
  </si>
  <si>
    <t>0+058.00   AREA CORTE= 6.92 AREA TERRAPLEN= 0.00</t>
  </si>
  <si>
    <t>0+059.00   AREA CORTE= 7.55 AREA TERRAPLEN= 0.00</t>
  </si>
  <si>
    <t>0+060.00   AREA CORTE= 8.24 AREA TERRAPLEN= 0.00</t>
  </si>
  <si>
    <t>0+061.00   AREA CORTE= 9.03 AREA TERRAPLEN= 0.00</t>
  </si>
  <si>
    <t>0+062.00   AREA CORTE= 9.93 AREA TERRAPLEN= 0.00</t>
  </si>
  <si>
    <t>0+063.00   AREA CORTE= 9.50 AREA TERRAPLEN= 0.00</t>
  </si>
  <si>
    <t>0+064.00   AREA CORTE= 2.96 AREA TERRAPLEN= 0.00</t>
  </si>
  <si>
    <t>VOLUMEN ACUMULADO CORTE= 2,050.47        FACTOR DE ABUNDAMIENTO= 1.20</t>
  </si>
  <si>
    <t>VOLUMEN ACUMULADO TERRAPLEN= -299.28</t>
  </si>
  <si>
    <t>TOTAL POR METODO DE SECCIONES CORTE</t>
  </si>
  <si>
    <t>TOTAL POR METODO DE SECCIONES TR</t>
  </si>
  <si>
    <t>TOTAL TERRAPLEN</t>
  </si>
  <si>
    <t>ZAPATA</t>
  </si>
  <si>
    <t>MURO PARTE ARRIBA</t>
  </si>
  <si>
    <t>ENTRADA</t>
  </si>
  <si>
    <t>35.13</t>
  </si>
  <si>
    <t>7.42</t>
  </si>
  <si>
    <t>7.84</t>
  </si>
  <si>
    <t>3.2</t>
  </si>
  <si>
    <t>1.80</t>
  </si>
  <si>
    <t>1.90</t>
  </si>
  <si>
    <t>.79</t>
  </si>
  <si>
    <t>MURO RAMPA</t>
  </si>
  <si>
    <t>7.05</t>
  </si>
  <si>
    <t>PLATAFORMA 2</t>
  </si>
  <si>
    <t>MURO LATERAL CALLE CAMIONES</t>
  </si>
  <si>
    <t>65.55</t>
  </si>
  <si>
    <t>53.94</t>
  </si>
  <si>
    <t>8.55</t>
  </si>
  <si>
    <t>PLATAFORMA 3</t>
  </si>
  <si>
    <t>MURO LATERAL</t>
  </si>
  <si>
    <t>65.34</t>
  </si>
  <si>
    <t xml:space="preserve">MURO ENTRADA </t>
  </si>
  <si>
    <t>8.66</t>
  </si>
  <si>
    <t>56.02</t>
  </si>
  <si>
    <t>PLATAFORMA 5</t>
  </si>
  <si>
    <t>66.24</t>
  </si>
  <si>
    <t>51.81</t>
  </si>
  <si>
    <t>MURO RAMPA PERGOLA</t>
  </si>
  <si>
    <t>6.87</t>
  </si>
  <si>
    <t>9.06</t>
  </si>
  <si>
    <t>PLATAFORMA 6</t>
  </si>
  <si>
    <t>44.63</t>
  </si>
  <si>
    <t>3.96</t>
  </si>
  <si>
    <t>14.39</t>
  </si>
  <si>
    <t>3.82</t>
  </si>
  <si>
    <t>2.02</t>
  </si>
  <si>
    <t>6.46</t>
  </si>
  <si>
    <t>PLATAFORMA 8</t>
  </si>
  <si>
    <t>CANCHA BASQUET</t>
  </si>
  <si>
    <t>CANCHA DE FUT</t>
  </si>
  <si>
    <t>55.91</t>
  </si>
  <si>
    <t>55.38</t>
  </si>
  <si>
    <t>34.92</t>
  </si>
  <si>
    <t>EXPLANADA PERGOLA 1</t>
  </si>
  <si>
    <t>56</t>
  </si>
  <si>
    <t>MURO CONTENCION</t>
  </si>
  <si>
    <t>28</t>
  </si>
  <si>
    <t>EXPLANADA PERGOLA 2</t>
  </si>
  <si>
    <t>CADENAS 20*20</t>
  </si>
  <si>
    <t>4</t>
  </si>
  <si>
    <t>10.61</t>
  </si>
  <si>
    <t>3</t>
  </si>
  <si>
    <t>12.15</t>
  </si>
  <si>
    <t>RAMPA ACCESO CANCHA USOS MULTIPLES</t>
  </si>
  <si>
    <t>15.55</t>
  </si>
  <si>
    <t>34.80</t>
  </si>
  <si>
    <t>MURO PEGADO A CANCHA DE FUT</t>
  </si>
  <si>
    <t>34.72</t>
  </si>
  <si>
    <t>30</t>
  </si>
  <si>
    <t>ZAPATA DE .80 POR 80 DE PROFUNDO</t>
  </si>
  <si>
    <t>34.75</t>
  </si>
  <si>
    <t>ELABORACION DE ZAPATA TIPO "ZA-1" DE 1.20 M POR 20 cm DE PERALTE, CONCRETO ARMADO F´C:250KG/CM2, CON CONTRATRABE D 20*20 CM. INCLUYE: EXCAVACION,CIMBRA, PLANTILLA, DADO,SEGUN DIMENCIONES, SECCIONES Y NIVELES DE ACUERDO A DETALLES ESTRUCTURALES, INCLUYE: MANO DE OBRA, EQUIPO, HERRAMIENTAS , DESPERDICIO Y TODO LO NECESARIO PARA LA CORRECTA EJECUCION.</t>
  </si>
  <si>
    <t>ZAPATA 1.20*1.20 POR 20 CM DE PERALTE</t>
  </si>
  <si>
    <t>6.71</t>
  </si>
  <si>
    <t>7.61</t>
  </si>
  <si>
    <t>7.64</t>
  </si>
  <si>
    <t>64.14</t>
  </si>
  <si>
    <t>9.26</t>
  </si>
  <si>
    <t>7.35</t>
  </si>
  <si>
    <t>53.84</t>
  </si>
  <si>
    <t>62.95</t>
  </si>
  <si>
    <t>9.27</t>
  </si>
  <si>
    <t>5.91</t>
  </si>
  <si>
    <t>66.44</t>
  </si>
  <si>
    <t>MURO CURVO PASILLO</t>
  </si>
  <si>
    <t>48.44</t>
  </si>
  <si>
    <t>5.97</t>
  </si>
  <si>
    <t>7.63</t>
  </si>
  <si>
    <t>8.01</t>
  </si>
  <si>
    <t>MURO PEGADO A CALLE CAMIONES</t>
  </si>
  <si>
    <t>44.33</t>
  </si>
  <si>
    <t>PARADA</t>
  </si>
  <si>
    <t>15.39</t>
  </si>
  <si>
    <t>7.32</t>
  </si>
  <si>
    <t>4.64</t>
  </si>
  <si>
    <t>MURO CURVO</t>
  </si>
  <si>
    <t>LADO PARADA DE CAMIONES</t>
  </si>
  <si>
    <t xml:space="preserve">ENTRADA </t>
  </si>
  <si>
    <t xml:space="preserve">PEGADO A CANCHA </t>
  </si>
  <si>
    <t>PEGADO A CANCHA MAS MOCHETA</t>
  </si>
  <si>
    <t>LADO ARRIBA</t>
  </si>
  <si>
    <t>32.72</t>
  </si>
  <si>
    <t>MURO PEAGDO ACANCHE DE FUT</t>
  </si>
  <si>
    <t>ELABORACION DE ZAPATA TIPO "ZA-2" DE 1.40 M POR 1.20M , 20 cm DE PERALTE, CONCRETO ARMADO F´C:250KG/CM2, CON CONTRATRABE D 20*20 CM. INCLUYE: EXCAVACION,CIMBRA, PLANTILLA, DADO,SEGUN DIMENCIONES, SECCIONES Y NIVELES DE ACUERDO A DETALLES ESTRUCTURALES, INCLUYE: MANO DE OBRA, EQUIPO, HERRAMIENTAS , DESPERDICIO Y TODO LO NECESARIO PARA LA CORRECTA EJECUCION.</t>
  </si>
  <si>
    <t>ZAPATA PARA MURO DE CONTENCION</t>
  </si>
  <si>
    <t>CADENA INTER</t>
  </si>
  <si>
    <t>CASTILLOS</t>
  </si>
  <si>
    <t xml:space="preserve">MURO DE BLOCK CON CELDAS RELLENAS DE 20X20X40 CM (40 KG/CM2) ACABADO COMUN, ASENTADO CON MEZCLA CEMENTO ARENA 1:4, CELDAS RELLENAS DE CONCRETO F'C=150 K/CM2 INLC. ELEVACIÓN, ACARREO HORIZONTAL EN CARRETILLA A UNA DISTANCIA DE 8.00 MTS INCLUYE MATERIAL, MANO DE OBRA, HERRAMIENTA. P.U.O.T. Y LO NECESARIO PARA SU CORRECTA EJECUCION.
</t>
  </si>
  <si>
    <t>MURO LADO ARRIBA</t>
  </si>
  <si>
    <t>TRAMO 1</t>
  </si>
  <si>
    <t>TRAMO 2</t>
  </si>
  <si>
    <t>TRAMO 3</t>
  </si>
  <si>
    <t>TRAMO 4</t>
  </si>
  <si>
    <t>TRAMO 5</t>
  </si>
  <si>
    <t>TRAMO 6</t>
  </si>
  <si>
    <t>TRAMO 7</t>
  </si>
  <si>
    <t>TRAMO 8</t>
  </si>
  <si>
    <t>TRAMO 9</t>
  </si>
  <si>
    <t>TRAMO 10</t>
  </si>
  <si>
    <t>|</t>
  </si>
  <si>
    <t>TRAMO 11</t>
  </si>
  <si>
    <t>TRAMO 12</t>
  </si>
  <si>
    <t>CONTRAFUERTES</t>
  </si>
  <si>
    <t>MURO DE CONTENCION</t>
  </si>
  <si>
    <t>MURO  1 PEGADO A CASAS</t>
  </si>
  <si>
    <t>MURO  2 PEGADO A CASAS</t>
  </si>
  <si>
    <t>MURO LADO BAJO</t>
  </si>
  <si>
    <t>ALTURA PROMEDIO</t>
  </si>
  <si>
    <t>MURO LADO CALLE TERRACERIA</t>
  </si>
  <si>
    <t xml:space="preserve">FALTAN METER CASTILLOS APARTIR DE AQUI </t>
  </si>
  <si>
    <t>MURO INT 1</t>
  </si>
  <si>
    <t>MURO INT 2</t>
  </si>
  <si>
    <t>MURO INT 3</t>
  </si>
  <si>
    <t>MURO INT 4</t>
  </si>
  <si>
    <t>MURO INT 5</t>
  </si>
  <si>
    <t>MURO INT 6</t>
  </si>
  <si>
    <t>MURO INT 7</t>
  </si>
  <si>
    <t>MURO INT 8</t>
  </si>
  <si>
    <t>MURO INT 9</t>
  </si>
  <si>
    <t>MURO INT 10</t>
  </si>
  <si>
    <t>SE TOMO LOS MUROS DE RAMPA Y LA MITAD DEL MURO EN CURVA</t>
  </si>
  <si>
    <t>MURO INT 11</t>
  </si>
  <si>
    <t>MURO INT 12</t>
  </si>
  <si>
    <t>SE TOMO LOS DOS MUROS DE LA RAMPA</t>
  </si>
  <si>
    <t>MURO INT 14</t>
  </si>
  <si>
    <t>CADENA DE CERRAMIENTO  DE CONCRETO SECCIÓN 0.15 X 0.20 M SEGUN ESPECIFICACIONES DE ZAPATA TIPO Z-1, INCLUYE: CEMENTO, ARENA, GRAVA Y AGUA, EN REVENIMIENTO 8 A 10 CM, CON REVOLVEDORA,  CIMBRA , ARMADA SEGUN DETALLE, TODO EL MATERIAL NECESARIO, CIMBRA Y DESCIMBRA, CORTES, TRASLAPES, DESPERDICIOS, HABILITADO Y ARMADO DE ACERO, LIMPIEZA, MANO DE OBRA, EQUIPO Y HERRAMIENTA DE MANO. P.U.O.T. Y LO NECESARIO PARA SU CORRECTA EJECUCION.</t>
  </si>
  <si>
    <t>PZ</t>
  </si>
  <si>
    <t>MURO CANCHA</t>
  </si>
  <si>
    <t>MURO LADO BAJO DE PARQUE</t>
  </si>
  <si>
    <t>MUROS DE LOS BAÑOS</t>
  </si>
  <si>
    <t>TRABE DE LIGA DE CONCRETO SECCIÓN 0.20 X 0.20 M SEGUN ESPECIFICACIONES DE ZAPATA TIPO Z-1, INCLUYE: CEMENTO, ARENA, GRAVA Y AGUA, EN REVENIMIENTO 8 A 10 CM, CON REVOLVEDORA,  CIMBRA , ARMADA SEGUN DETALLE, TODO EL MATERIAL NECESARIO, CIMBRA Y DESCIMBRA, CORTES, TRASLAPES, DESPERDICIOS, HABILITADO Y ARMADO DE ACERO, LIMPIEZA, MANO DE OBRA, EQUIPO Y HERRAMIENTA DE MANO. P.U.O.T. Y LO NECESARIO PARA SU CORRECTA EJECUCION.</t>
  </si>
  <si>
    <t>CONTRAFUERTE PARA MURODE CONTENCION "C1" 30X20 CMS . DE CONCRETO F'C=200 K/CM2 ARMADO CON 4 VARILLAS. DE 3/8" DE CADENA DE DESPLANTE A CADENA DE CERRAMIENTO Y ESTRIBOS DE 1/4 @ 20 CMS.,  (INCLUYE:ANCLAJE,  CIMBRA, MATERIAL, MANO DE OBRA Y HERRAMIENTA) . P.U.O.T. Y LO NECESARIO PARA SU CORRECTA EJECUCION.</t>
  </si>
  <si>
    <t>CONTRAFUERTE</t>
  </si>
  <si>
    <t>CADENA DE CERRAMIENTO DE CONCRETO SECCIÓN 0.20 X 0.20 M SEGUN ESPECIFICACIONES, INCLUYE: CEMENTO, ARENA, GRAVA Y AGUA, EN REVENIMIENTO 8 A 10 CM, CON REVOLVEDORA, CIMBRA , ARMADA SEGUN DETALLE, TODO EL MATERIAL NECESARIO, CIMBRA Y DESCIMBRA, CORTES, TRASLAPES, DESPERDICIOS, HABILITADO Y ARMADO DE ACERO, LIMPIEZA, MANO DE OBRA, EQUIPO Y HERRAMIENTA DE MANO. P.U.O.T. Y LO NECESARIO PARA SU CORRECTA EJECUCION.</t>
  </si>
  <si>
    <t>MEMBRANA DE POLIESTIRENO 600 EN CIMENTACION PARA RECIBIR CONCRETO INCL. SUMINISTRO Y COLOCACION, ACARREOS, CORTES, DESPERDICIOS, HERRAMIENTA Y MANO DE OBRA.</t>
  </si>
  <si>
    <t>POR FUERA</t>
  </si>
  <si>
    <t>MURO INT 15</t>
  </si>
  <si>
    <t>CONTRAFUERTES MURO CONTENCION</t>
  </si>
  <si>
    <t>MODULO</t>
  </si>
  <si>
    <t>APLANADO ACABADO FINO SOBRE MUROS DE BLOCK INT-EXT, CON MORTERO CEMENTO-ARENA EN PROPORCIÓN DE 1:4, INCLUYE: SUMINISTRO DE MATERIALES, ACARREOS, ANDAMIOS, LIMPIEZA, MANO DE OBRA, EQUIPO, HERRAMIENTA Y TODO LO NECESARIO PARA SU CORRECTA EJECUCION (P.U.O.T.).</t>
  </si>
  <si>
    <t>LADOS CASTILLOS</t>
  </si>
  <si>
    <t>CENTRO DE SALUD VISTA HERMOSA</t>
  </si>
  <si>
    <t>PROGRAMA RAMO 33 FISM 2022</t>
  </si>
  <si>
    <t>acceso principal</t>
  </si>
  <si>
    <t>13</t>
  </si>
  <si>
    <t>acceso secundario</t>
  </si>
  <si>
    <t>1.50</t>
  </si>
  <si>
    <t xml:space="preserve">ESCALONES </t>
  </si>
  <si>
    <t>9.20</t>
  </si>
  <si>
    <t>RAMPA</t>
  </si>
  <si>
    <t xml:space="preserve">RAMPA </t>
  </si>
  <si>
    <t>6.65</t>
  </si>
  <si>
    <t>8.60</t>
  </si>
  <si>
    <t>RAM. ESCA.</t>
  </si>
  <si>
    <t>6.90</t>
  </si>
  <si>
    <t>EXPLANADA</t>
  </si>
  <si>
    <t>18</t>
  </si>
  <si>
    <t>15.7</t>
  </si>
  <si>
    <t>54</t>
  </si>
  <si>
    <t>33.5</t>
  </si>
  <si>
    <t>CANCHA</t>
  </si>
  <si>
    <t>33</t>
  </si>
  <si>
    <t xml:space="preserve">CANCHA GRADAS </t>
  </si>
  <si>
    <t>7.70</t>
  </si>
  <si>
    <t>1</t>
  </si>
  <si>
    <t>3.77</t>
  </si>
  <si>
    <t>14</t>
  </si>
  <si>
    <t>RELLENO DE CEPAS CON MATERIAL EXCEDENTE DE EXCAVACIÓN A UNA PROFUNDIDAD DE 0.00 A 1.200M.INCLUYE COMPACTACIÓN POR MEDIOS MECÁNICOS HASTA AL 90%</t>
  </si>
  <si>
    <t>1.5</t>
  </si>
  <si>
    <t>7</t>
  </si>
  <si>
    <t>4.50</t>
  </si>
  <si>
    <t>1.10</t>
  </si>
  <si>
    <t>2.40</t>
  </si>
  <si>
    <t>3.70</t>
  </si>
  <si>
    <t>6</t>
  </si>
  <si>
    <t>5.08</t>
  </si>
  <si>
    <t>7.92</t>
  </si>
  <si>
    <t>7.22</t>
  </si>
  <si>
    <t>.25</t>
  </si>
  <si>
    <t>.60</t>
  </si>
  <si>
    <t>SUMINISTRO Y COLOCACION DE PORTON DE ACCESO DE HERRERIA  EN FORMA DE ACORDEON A 2 HOJAS CON MARCO DE HERRERIA 2"  DETALLE  SEGÚN DISEÑO MEDIDAS DE 4.00 X 2.50 , HOJAS PLEGABLES, PINTURA, CEROJO,PASADOR VIVELES Y TEJUELOS Y PICAPORTE INCLUYE
MATERIALES MANO DE OBRA Y TODO PARA SU CORRECTA INSTALACION.</t>
  </si>
  <si>
    <t>4.80</t>
  </si>
  <si>
    <t>2.50</t>
  </si>
  <si>
    <t>2</t>
  </si>
  <si>
    <t>30.3</t>
  </si>
  <si>
    <t>.45</t>
  </si>
  <si>
    <t xml:space="preserve">ACCESO </t>
  </si>
  <si>
    <t>11.35</t>
  </si>
  <si>
    <t>8.5</t>
  </si>
  <si>
    <t>9</t>
  </si>
  <si>
    <t xml:space="preserve">ML </t>
  </si>
  <si>
    <t>15.2</t>
  </si>
  <si>
    <t>33.2</t>
  </si>
  <si>
    <t>13.24</t>
  </si>
  <si>
    <t>11.57</t>
  </si>
  <si>
    <t>11.16</t>
  </si>
  <si>
    <t>110.20</t>
  </si>
  <si>
    <t>3.81</t>
  </si>
  <si>
    <t>14.4</t>
  </si>
  <si>
    <t>70</t>
  </si>
  <si>
    <t>69</t>
  </si>
  <si>
    <t>131.6</t>
  </si>
  <si>
    <t>EMPLASTE EN MURO ACABADOGRUESO CON REGLA Y PLOMODE A BASE DE MORTERO CEMENTO-ARENA 4-1, INCLUYE MATERIAL , HERRAMIENTA Y MANO DE OBRA</t>
  </si>
  <si>
    <t>4.90</t>
  </si>
  <si>
    <t>ELABORACION BARANDAL DE 0.90 M DE ALTO PARA RAMPA Y ESCALERAS DE PARQUE, ELABORADO EN TUBULAR 2" PARA POSTES  CON MACSISO DE 5/8 EN PIVOTE E INTERMEDIOS Y TUBULAR DE 1 1/2" EN PASAMANOS TIPO MINIMALISTA. INCLUYE INTALACION, PINTURA Y TODO LO NECESARIO PARA SU CORRECTA ELABORACION.</t>
  </si>
  <si>
    <t>128</t>
  </si>
  <si>
    <t>48</t>
  </si>
  <si>
    <t>141</t>
  </si>
  <si>
    <t>162.9</t>
  </si>
  <si>
    <t>COLUMNA EN ESTRUCTURA INCLUYE CIMBRA Y DESCIMBRA CIRCULAR 30 CM DIAMETRO CIMBRA SONOTUBO REFORZADA CON 8 VARILLAS 1/2 Y ESTRIBOS DE 3/8 @ 20 cm CON CONCRETO F’C=250 KG/CM2-3/4″</t>
  </si>
  <si>
    <t>2.80</t>
  </si>
  <si>
    <t>MB-1</t>
  </si>
  <si>
    <t>MB-2</t>
  </si>
  <si>
    <t>MB-3</t>
  </si>
  <si>
    <t>14.80</t>
  </si>
  <si>
    <t>MB-4</t>
  </si>
  <si>
    <t>CONTRA TRABE DE CONCRETO SECCIÓN 0.15 X 0.30 M. CON FABRICACIÓN  DE CONCRETO F'C= 250 KG/CM2, AGREGADO DE 20 MM, INCLUYE CEMENTO, ARENA, GRAVA Y AGUA, EN REVENIMIENTO 8 A 10 CM, CON REVOLVEDORA, 1 SACO TROMPO, Y MANO DE OBRA PARA SU FABRICACIÓN,  ALTAS RESISTENCIAS., CIMBRA ACABADO COMUN A 4 USOS, ARMADA CON 6 VARILLAS DEL NÚMERO 3 (3/8")  Y ESTRIBOS A CADA 0.20 MTS. DEL NÚMERO 2.5 INCLUYE:  TODO EL MATERIAL NECESARIO, CIMBRA Y DESCIMBRA, CORTES, TRASLAPES, DESPERDICIOS, HABILITADO Y ARMADO DE ACERO, LIMPIEZA, MANO DE OBRA, EQUIPO Y HERRAMIENTA DE MANO. P.U.O.T. Y LO NECESARIO PARA SU CORRECTA EJECUCION.</t>
  </si>
  <si>
    <t>14.08</t>
  </si>
  <si>
    <t>14.62</t>
  </si>
  <si>
    <t>3.55</t>
  </si>
  <si>
    <t>MB-5</t>
  </si>
  <si>
    <t>KG/ML</t>
  </si>
  <si>
    <t>MB-6</t>
  </si>
  <si>
    <t>14.22</t>
  </si>
  <si>
    <t>MB-7</t>
  </si>
  <si>
    <t>=BAÑO!J537</t>
  </si>
  <si>
    <t>13.73</t>
  </si>
  <si>
    <t>MB-8</t>
  </si>
  <si>
    <t>14.8</t>
  </si>
  <si>
    <t>14.64</t>
  </si>
  <si>
    <t>MB-9</t>
  </si>
  <si>
    <t>MURO DE BLOCK HUECO INTERMEDIO DE 20X20X40 CM (40 KG/CM2) ACABADO COMUN, A PLOMO, ASENTADO CON  CEMENTO-ARENA 1:4 JUNTAS DE 1.00CM., HASTA 4.00M DE ALTURA. INCLUYE: ELEVACIÓN, ACARREO, MATERIAL, MANO DE OBRA, HERRAMIENTA Y LO NECESARIO PARA SU CORRECTA EJECUCIÓN DEL CONCEPTO.(.P.U.O.T. )</t>
  </si>
  <si>
    <t>3.16</t>
  </si>
  <si>
    <t xml:space="preserve"> LOSA  DE  CONCRETO ARMADO DE 10CM DE ESPESORA BASE DE CONCRETO F´C= 200 KG/CM2,  REVENIMIENTO 8 A 10 CM.,  ARMADA CON  VARILLAS DEL Nº 3 @ CADA 20CM AMBOS LADOS, CON BASTONES AMBOS LADOS DEL Nº 3 @ CADA 20CM  O 40CM, DE  1.00 MTS A 1.80 MTS, SEGUN SE INDIQUE EL PROYECTO EN CLAROS SEGUN ÁREAS DE LOSA O  SUS EXCEPCIÓNES O DISCREPANCIA SEGUN NORMAS ESTRUCTURALES SEGUN EL CLARO. INCLUYE: CURADO DE CONCRETO CON AGUA, SERA CONTINUO LAS 24 HORAS DURANTE 7 DIAS, VIBRADO DE FORMA MECANICA, CIMBRA-DESCIMBRA, CORTES, TRASLAPES, DESPERDICIOS, HABILITADO Y ARMADO DE ACERO, LIMPIEZA DEL ÁREA, MANO DE OBRA, EQUIPO, HERRAMIENTA MENOR  Y TODO LO NECESARIO PARA SU CORRECTA EJECUCION.,( P.U.O.T.)</t>
  </si>
  <si>
    <t>APLICACIÓN DE IMPERMEABILIZANTE ELASTOMÉRICO TOP TOTAL 3 AÑOS O SIMILAR, CON RESINA ACRÍLICA BASE AGUA Y MEMBRANA, COLOR BLANCO MATE, APLICAR A 2 MANOS Y CAPAS EN SENTIDOS CRUZADO (SEGUN FICHA TECNICA).  INCLUYE:  REPARACION DE LA SUPERFICIE(INCLUYE LIMPIEZA, RESANE DE GRIETAS Y PRIMARIO), MATEREAL, MANO DE OBRA ESPECIALIZADA A DOS MANOS Y TODO LO NECESARIO PARA SU CORRECTA EJECUCION.(P.U.O.T.).</t>
  </si>
  <si>
    <t>PTA ,VTA</t>
  </si>
  <si>
    <t>.90</t>
  </si>
  <si>
    <t>.80</t>
  </si>
  <si>
    <t>1.60</t>
  </si>
  <si>
    <t>20.80</t>
  </si>
  <si>
    <t>40.80</t>
  </si>
  <si>
    <t>13.74</t>
  </si>
  <si>
    <t>SAL</t>
  </si>
  <si>
    <t>60</t>
  </si>
  <si>
    <t>MB29</t>
  </si>
  <si>
    <t xml:space="preserve">CONSTRUCCION DE BARA DE CONCRETO PARA EMPOTRAR OVALINES A BASE DE LOSA DE CONCRETO REFORZADA CON VARILLA DE 3/8" . MENSULA DE CONCRETO A LA PARED, INCLUYE CIMBRA DESCIMBRA, FORRADO CON AZULEJO EN BARRA Y MURO, MATERIAL , HERRAMIENTA Y MANO DE OBRA. </t>
  </si>
  <si>
    <t>CA BAS-01</t>
  </si>
  <si>
    <t>CA BAS-02</t>
  </si>
  <si>
    <t>CA BAS-03</t>
  </si>
  <si>
    <t>CA BAS-04</t>
  </si>
  <si>
    <t>CA BAS-05</t>
  </si>
  <si>
    <t>CA BAS-06</t>
  </si>
  <si>
    <t>COLOCACION DE CIMBRA EN ZAPATA CORRIDAY TRABE INTEGRADA MADERA PRIMERA, HASTA 30 CM 2 CARAS 3 USOS. INCLUYE: SUMINISTROS DE MATERIAL, HABILITADO, LIMPIEZA, DESCIMBRA, ACARREO, HERRAMIENTAS, MANO DE OBRA Y TODO LO NECESARIO PARA SU CORRECTA EJECUCION.</t>
  </si>
  <si>
    <t>CA BAS-07</t>
  </si>
  <si>
    <t>COLADO DE ZAPATA CORRIDA DE 0.10X0.50 M CON CONCRETO PREMEZCLADO F´C= 250 KG/CM2 GRAVA DE 3/4, TIRO DIRECTO,REV. 10 CM. INCLUYE: SUMINISTRO DE MATERIALES, ACARREO, LIMPIEZA, MANO DE OBRA Y TODO LO NECESARIO PARA SU CORRECTA ELABORACION.</t>
  </si>
  <si>
    <t>56.2</t>
  </si>
  <si>
    <t>CA BAS-08</t>
  </si>
  <si>
    <t>CA BAS-09</t>
  </si>
  <si>
    <t>53</t>
  </si>
  <si>
    <t>32</t>
  </si>
  <si>
    <t>CA BAS-10</t>
  </si>
  <si>
    <t>CA BAS-11</t>
  </si>
  <si>
    <t>CA BAS-12</t>
  </si>
  <si>
    <t>CA BAS-13</t>
  </si>
  <si>
    <t xml:space="preserve">RELLENO CON MATERIAL PRODUCTO DE BANCO PARA CONFORMACION DE PLANCHA A NIVELES INDICADOS, INCLIUYE ACARREOS DENTRO DE LA OBRA </t>
  </si>
  <si>
    <t>CA BAS-14</t>
  </si>
  <si>
    <t>CA BAS-15</t>
  </si>
  <si>
    <t>CA BAS-16</t>
  </si>
  <si>
    <t>CA BAS-17</t>
  </si>
  <si>
    <t>CA BAS-18</t>
  </si>
  <si>
    <t>CA BAS-19</t>
  </si>
  <si>
    <t>15</t>
  </si>
  <si>
    <t>MURO</t>
  </si>
  <si>
    <t>22</t>
  </si>
  <si>
    <t>11</t>
  </si>
  <si>
    <t>GRADAS</t>
  </si>
  <si>
    <t>3.10</t>
  </si>
  <si>
    <t xml:space="preserve">MURO GRADAS </t>
  </si>
  <si>
    <t xml:space="preserve">GRADAS </t>
  </si>
  <si>
    <t xml:space="preserve">MURO </t>
  </si>
  <si>
    <t>.85</t>
  </si>
  <si>
    <t>.30</t>
  </si>
  <si>
    <t>.75</t>
  </si>
  <si>
    <t>1.20</t>
  </si>
  <si>
    <t>2.85</t>
  </si>
  <si>
    <t>1.35</t>
  </si>
  <si>
    <t>1.25</t>
  </si>
  <si>
    <t>baño pasantes</t>
  </si>
  <si>
    <t>PARQUE</t>
  </si>
  <si>
    <t>309</t>
  </si>
  <si>
    <t>USOS MULTIPE</t>
  </si>
  <si>
    <t>117</t>
  </si>
  <si>
    <t>FUTBOL</t>
  </si>
  <si>
    <t>184</t>
  </si>
  <si>
    <t>197.5</t>
  </si>
  <si>
    <t>14.5</t>
  </si>
  <si>
    <t>M1</t>
  </si>
  <si>
    <t>SUMINISTRO Y COLOCACION DE SISTEMA DE PASTO SINTETICO MARCA SGTECH O SIMILAR MODELO ULT-12000/50 DE POLIETILENO DE 50 MM DE ALTURA, VERDE ESMERALDA, 12,000 DTEX, PESO DE LA FIBRA DE 1,150 GRS/M2, GAUGE 5/8", 15 PUNTADAS EN 10 CMS, TEJIDAS A UNA BASE TEXTIL DOBLEMENTE REFORZADA PARA USO RUDO, PESO TOTAL DE LA BASE 1,341 GRS/M2, LINEAS SERAN DEL MISMO TAPETE EN COLOR BLANCO Y SERAN UNIDOS CON PEGAMENTO ESPECIAL BASE POLIURETANO SGTECH O SIMILAR LOS TAPETES SERAN UNIDOS DE LA MISMA FORMA QUE LOS INJERTOS. LOS AGREGADOS DE TERMINADO SON ARENA SILICA MALLA 40/60 EN PROPORCION DE 16 KG/M2 Y HULE SBR GRANUALDO MALLA 14 SIN BARREDURAS EN PROPORCION DE 11 KG/M2. ISO 9001, ISO 14001, DIN 18035-7, DIN 51960, Y FIFA RECOMMENDED INTEGRADOS POR LOS MISMO MEDIOS Y DEL MISMO PASTO SINTETICO EN COLOR BLANCO, GARANTIA 9 AÑOS EN FIBRA, HERRAMIENTA, MANO DE OBRA, MATERIALES Y FLETES EN EL CAMPO</t>
  </si>
  <si>
    <t>COLUMNA 30X30 CMS . DE CONCRETO F'C=200 K/CM2 ARMADO CON 4 VARILLAS. DE 1/2" Y 4 VARILLAS DE 5/8" Y ESTRIBOS DE 1/4" @ 17 CMS. (INCLUYE: CIMBRA, MATERIAL, MANO DE OBRA Y HERRAMIENTA) DE 2.5 MT DE ALTURA</t>
  </si>
  <si>
    <t>PERFIL CUADRADO DE 2 1/2" PARA PROTECCIONES DE BALONES EN FORMA DE AJEDRES 1M X 1.50M POR 2 M DE ALTO CON MALLA CICLONICA CALIBRE 11, INCLUYE: SOLERAS SOLDADURA, CORTES EQUIPO DE SEGURIDAD, PINTURA DE ESMALTE COLOR SEGÚN SUPERVISION.</t>
  </si>
  <si>
    <t>54.40</t>
  </si>
  <si>
    <t>35.12</t>
  </si>
  <si>
    <t>54.90</t>
  </si>
  <si>
    <t>CF7-09</t>
  </si>
  <si>
    <t>21.78</t>
  </si>
  <si>
    <t xml:space="preserve">FABRICACION DE ZAPATA AISLADA DE 1.20X1.20 POR 25 CM DE PERALTE ARMADA CON PARRILLA DE VAR 1/2" @ 15 CM , DADO DE CONCRETO SECCION 80X80 CM ARMADO CON 8 VARILLAS DE 1/2" , ESTRIBOS DE VAR 3/8" @10, 15 , INCLUYE MATERIAL , HERRAMIENTA Y MANO DE OBRA , ASI COMO DADO CON UNA ALTURA DE 80CM. </t>
  </si>
  <si>
    <t>SUMINISTRO Y COLOCACIÓN DE ESTRUCTURA PARA TABLEROS CANCHA DE USOS MULTIPLES DIMENSIONES SEÑALADAS EN PROYECTO, CON PERFIL TUBULAR DE 3" C-250. COMO SE INDICA EN PROYECTO,ACABADO CON PINTURA COLOR BLANCO.INCLUYE SUMINISTRO DE MATERIAL,MANO DE OBRA,HERRAMIENTAS, ACARREO Y TODO LO NECESARIO PARA SU CORRECTA EJECUCIÓN.</t>
  </si>
  <si>
    <t>PERFIL CUADRADO DE 2 1/2" PARA PROTECCIONES DE BALONES EN FORMA DE AJEDRES 1M X 1.00M DE 4 M DE ALTO CON MALLA CICLONICA CALIBRE 11, INCLUYE: ANCLAJE DE POSTES A PISO CON MUERTOS DE CONCRETO DE 40x40,  SOLERAS SOLDADURA, CORTES EQUIPO DE SEGURIDAD, PINTURA DE ESMALTE COLOR SEGÚN SUPERVISION.</t>
  </si>
  <si>
    <t>AUM-20</t>
  </si>
  <si>
    <t>AUM-21</t>
  </si>
  <si>
    <t>SUMINISTRO Y COLOCACION DE PUERTA DE ACCESO DE 1X1.20 A BASE DE PERFIL TUBULAR GALVANIZADO Y MALLA CICLONICA CALIBRA 11</t>
  </si>
  <si>
    <t>SUMINISTRO Y COLOCACION DE SITEMA DE MALLA CILCONICA CAL 11 DE 1m CON TUBO GALVANIZADO SOBRE MURO, INCLUYE ANCLAJE DE POSTES, COLOCACION DE LARGUERO Y CAPUCHONES, MATERIAL , HERRAMIENTA Y MANO DE OBRA</t>
  </si>
  <si>
    <t>AUM-22</t>
  </si>
  <si>
    <t>FABRICACION DE MODULO DE BANCA PARA JUGADORES A BASE DE HERRERIA SEGÚN DISEÑO, MEDIDAS DE 4MTS DE LARGO, INCLUYE PERGOLA DE HERRERIA TIPO PERSINA SEGÚN DISEÑO , SOLDADURA, PINTURA , HERRAMNIETA MENOR Y LO NECESARIO PARA SU EJECUCION</t>
  </si>
  <si>
    <t>TRAZO Y COLOCACIÓN DE PINTURA DE ESMALTE TRAFICO PESADO EN LINEAS Y SOLIDOS SEGUN DISEÑO, MARCA COMEX O SIMILAR EN ÁREA DE CANCHA DE USOS MÚLTIPLES Y TABLEROS COLORES INDICADOS EN PROYECTO. INCLUYE SUMINISTRO DE MATERIAL,LIJADO EN MUROS ANDAMIOS, HERRAMIENTAS, LIMPIEZA Y MANO DE OBRA.</t>
  </si>
  <si>
    <t>SUMINISTRO Y COLOCACIÓN DE ESTRUCTURA PARA TABLEROS EN CANCHA DE USOS MULTIPLES DIMENSIONES SEÑALADAS EN PROYECTO, CON PERFIL TUBULAR DE 3" C-250. COMO SE INDICA EN PROYECTO,ACABADO CON PINTURA COLOR BLANCO.INCLUYE TABLERO DE ACRILICO MEDIDAS REGLAMENTARIAS, RED , SUMINISTRO DE MATERIAL,MANO DE OBRA,HERRAMIENTAS, ACARREO Y TODO LO NECESARIO PARA SU CORRECTA EJECUCIÓN.</t>
  </si>
  <si>
    <t>SUMINISTRO Y COLOCACION DE  BASE DE CONCRETO DE 40*40 SUPERIOR, 90*90 EN BASE Y 100 CM DE ALTURA , FC-200 KG/CM2, CON ANCLA ARMADA GALVANIZADA CON REDONDO DE 3/4" A36 ARMADO DE 4 BASTONES DE 75CM, INCLUYE ESCAVACION, CIMBRA, SUMINISTRO Y FABRICACIÓN DE CONCRETO, COLADO, VIBRADO Y DESCIMBRADO,EXCAVACION, RELLENO Y COMPACTADO  LIMPIEZA DEL ÁREA DE TRABAJO Y LO NECESARIO.</t>
  </si>
  <si>
    <t>SUMINISTRO Y COLOCACION DE  BASE DE CONCRETO DE 40*40 SUPERIOR, 70*70 EN BASE Y 80 CM DE ALTURA , FC-200 KG/CM2, CON ANCLA ARMADA GALVANIZADA CON REDONDO DE 3/4" A36 ARMADO DE 4 BASTONES DE 75CM, INCLUYE ESCAVACION, CIMBRA, SUMINISTRO Y FABRICACIÓN DE CONCRETO, COLADO, VIBRADO Y DESCIMBRADO,EXCAVACION, RELLENO Y COMPACTADO  LIMPIEZA DEL ÁREA DE TRABAJO Y LO NECESARIO.</t>
  </si>
  <si>
    <t>SUMINISTRO Y COLOCACIÓN DE POSTE  CÓNICO CIRCULAR DE 6M DE ALTURA, CON UNA PERCHA, DE LAMINA NEGRA CAL. 12 SAE 1008, PLACA BASE DE 1/8" DE 279MMX 279MM, BASE DE CAÑA DE 150MM Y PUNTA DE CAÑA 73MM, INCLUYE TORNILLERÍA, MANIOBRA DE IZADO, FLETE, ACABADO DE PINTURA ESMALTE EN COLOR QUE INDIQUE LA SUPERVISIÓN.</t>
  </si>
  <si>
    <t>SUMINISTRO E INSTALACION DE REFLECTOR LEDS DEPORTIVO MARCA OSRAM LEDVANCE DE 200W PARA OPERAR EN 100-277V, CON FLUJO LUMINOSO INICIAL DE 2000LM, 5700K QUE INCLUYE SUMINISTRO Y MANO DE OBRA, CABLE USO RUDO 3*14AWG, MANIOBRA DE COLOCACION EN POSTE EXISTENTE, CIERRE DE CONEXIONES, PRUEBA DE EQUIPO Y TODO LO NECESARIO PARA SU CORRECTO FUNCIONAMIENTO.  P.U.O.T. Y LO NECESARIO PARA SU CORRECTA EJECUCION</t>
  </si>
  <si>
    <r>
      <rPr>
        <sz val="6"/>
        <rFont val="Calibri"/>
        <family val="2"/>
      </rPr>
      <t>SUMINISTRO Y COLOCACIÓN DE LUMINARIA DE LED PUNTA DE POSTE MODELO LED KEENE Neutral White 4000K, 70CRI, Generation 1, INCLUYE: POSTE CIRCULAR DE 7 MT DE ALTURA, DE LAMINA NEGRA CAL. 12 SAE 1008, CABLEADO DE REGISTRO A LAMPARA CON CABLE DE COBRE NUMERO , TORNILLERÍA, MANIOBRA DE IZADO, FLETE, ACABADO DE PINTURA ESMALTE EN COLOR QUE INDIQUE LA SUPERVISIÓN.</t>
    </r>
  </si>
  <si>
    <t>SALIDA DE ELECTRICIDAD PARA ARBOTANTE CON UN DESARROLLO DE 10.00 MTS. EL PRECIO INCLUYE: CABLE THW CAL. 14, TUBO PVC PESADO DE 1/2", CONECTOR, ROSETA,CHALUPA O CAJA, CINTA AISLANTE, ARBOTANTE TIPO MASCARA SEGUN DISEÑO , PEGAMENTO, MANO DE OBRA Y TODOS LOS MATERIALES PARA LA CORRECTA EJECUCIÓN Y TODO LO NECESARIO PARA SU CORRECTA EJECUCIÓN DEL TRABAJO (P.U.O.T.)</t>
  </si>
  <si>
    <t>25</t>
  </si>
  <si>
    <t>SUMINISTRO Y COLOCACION DE SITEMA DE MALLA CILCONICA CAL 11 DE 2m CON TUBO GALVANIZADO SOBRE MURO, INCLUYE ANCLAJE DE POSTES, COLOCACION DE LARGUERO Y CAPUCHONES, MATERIAL , HERRAMIENTA Y MANO DE OBRA</t>
  </si>
  <si>
    <t>ROTULADO DE LOGOTIPOS SEGÚN SUPERVISION DE 1X1</t>
  </si>
  <si>
    <t>CONTRAFUERTE PARA MURO DE CONTENCION "C1" 30X20 CMS . DE CONCRETO F'C=200 K/CM2 ARMADO CON 6 VARILLAS. DE 3/8" DE CADENA DE DESPLANTE A CADENA DE CERRAMIENTO Y ESTRIBOS DE 1/4 @ 20 CMS.,  (INCLUYE:ANCLAJE,  CIMBRA, MATERIAL, MANO DE OBRA Y HERRAMIENTA) . P.U.O.T. Y LO NECESARIO PARA SU CORRECTA EJECUCION.</t>
  </si>
  <si>
    <t>EMPLASTE EN MURO ACABADO RUSTICO A BASE DE MORTERO CEMENTO-ARENA, INCLUYE MATERIAL , HERRAMIENTA Y MANO DE OBRA</t>
  </si>
  <si>
    <t>PROGRAMA RAMO 33 FAIS 2024</t>
  </si>
  <si>
    <t>FORJADO DE ESCALONES EN TALUD REFORZADOS CON VARILLA DE 3/8" , ACABADO ESCOBILLADO CON VOLTEADOR</t>
  </si>
  <si>
    <t>AA-31</t>
  </si>
  <si>
    <t>CF7-10</t>
  </si>
  <si>
    <t>FORJADO DE BANCA DE CONCRETO ANCHE HASTA 1M ,ACABADO PULIDO A BASE DE MURO DE ENRRACE Y COLADO DE LOSA DE CONCRETO REFORZADA CON VARILLA DE 3/8" , INCLUYE EMPLASTES ACABADO PULIDO Y APLICACIÓN DE PNTURA DE TRAFICO , COLOR SEGÚN SUPERVISION</t>
  </si>
  <si>
    <t>ELEC-18</t>
  </si>
  <si>
    <t>ELEC-19</t>
  </si>
  <si>
    <t>ELEC-20</t>
  </si>
  <si>
    <t>CF7-11</t>
  </si>
  <si>
    <t>JARDINERIA</t>
  </si>
  <si>
    <t>JAR-01</t>
  </si>
  <si>
    <t>JAR-02</t>
  </si>
  <si>
    <t>JAR-03</t>
  </si>
  <si>
    <t>JAR-04</t>
  </si>
  <si>
    <t>JAR-05</t>
  </si>
  <si>
    <t>JAR-06</t>
  </si>
  <si>
    <t>JAR-07</t>
  </si>
  <si>
    <t>ARBOL  TOROTE DE  3mtS  DE  TRONCO,  INCLUYE  MANIOBRAS  ,  TIERRA VEGETAL Y LO NECESARIO PARA SU CORRECTA EJECUCION</t>
  </si>
  <si>
    <t>GIMNASIO</t>
  </si>
  <si>
    <t>GIMN-01</t>
  </si>
  <si>
    <t>GIMN-02</t>
  </si>
  <si>
    <t>GIMN-03</t>
  </si>
  <si>
    <t>GIMN-04</t>
  </si>
  <si>
    <t>GIMN-05</t>
  </si>
  <si>
    <t>GIMN-06</t>
  </si>
  <si>
    <t>GIMN-07</t>
  </si>
  <si>
    <t>GIMN-08</t>
  </si>
  <si>
    <t>GIMN-09</t>
  </si>
  <si>
    <t>GIMN-16</t>
  </si>
  <si>
    <t>JUEGOS</t>
  </si>
  <si>
    <t>JUEG-01</t>
  </si>
  <si>
    <t>JUEG-02</t>
  </si>
  <si>
    <t>JUEG-03</t>
  </si>
  <si>
    <t>JUEG-04</t>
  </si>
  <si>
    <t>JUEG-05</t>
  </si>
  <si>
    <t>JUEG-06</t>
  </si>
  <si>
    <t>JUEG-07</t>
  </si>
  <si>
    <t>JUEG-08</t>
  </si>
  <si>
    <t>JUEG-09</t>
  </si>
  <si>
    <t>JUEG-10</t>
  </si>
  <si>
    <t>JUEG-11</t>
  </si>
  <si>
    <t>JUEG-12</t>
  </si>
  <si>
    <t>'SUMINISTRO Y COLOCACION DE MONTABLE CABALLITO MOD-IRE-PL-04-00 MARCA JUMBO O SIMILAR, INCLUYE: NIVELACION,MATERIAL, MANO DE OBRA, HERRAMIENTA, EQUIPO MENOR, CONCRETO F¨C 150KG/CM2 Y LO NECESARIO PARA SU CORRECTA EJECCUCION</t>
  </si>
  <si>
    <t>'SUMINISTRO Y COLOCACION DE MONTABLE ABEJA MOD-IRE-PL-01-00 MARCA JUMBO O SIMILAR, INCLUYE: NIVELACION,MATERIAL, MANO DE OBRA, HERRAMIENTA, EQUIPO MENOR, CONCRETO F¨C 150KG/CM2 Y LO NECESARIO PARA SU CORRECTA EJECCUCION</t>
  </si>
  <si>
    <t>'SUMINISTRO Y COLOCACION DE MONTABLE GLOBFLEX MOD-IRE-PL-05-00 MARCA JUMBO O SIMILAR, INCLUYE: NIVELACION,MATERIAL, MANO DE OBRA, HERRAMIENTA, EQUIPO MENOR, CONCRETO F¨C 150KG/CM2 Y LO NECESARIO PARA SU CORRECTA EJECCUCION</t>
  </si>
  <si>
    <t>'SUMINISTRO Y COLOCACION DE MONTABLE MOTO MOD-IRE-PL-03-00 MARCA JUMBO O SIMILAR, INCLUYE: NIVELACION,MATERIAL, MANO DE OBRA, HERRAMIENTA, EQUIPO MENOR, CONCRETO F¨C 150KG/CM2 Y LO NECESARIO PARA SU CORRECTA EJECCUCION</t>
  </si>
  <si>
    <t>'SUMINISTRO Y COLOCACION DE SUBE Y BAJA BALLENA SUB-PL-01-00 MARCA JUMBO O SIMILAR, INCLUYE: NIVELACION,MATERIAL, MANO DE OBRA, HERRAMIENTA, EQUIPO MENOR, CONCRETO F¨C 150KG/CM2 Y LO NECESARIO PARA SU CORRECTA EJECCUCION</t>
  </si>
  <si>
    <t>SUMINISTRO E INSTALACIÓN DE PISO DE CAUCHO DE SEGURIDAD PARA JUEGOS INFANTILES Y AREA DE GIMNASIO,DEACUERDO A DISEÑO DE COLORES  ENTREGADO POR LA SUPERVISION. EL PRECIO INCLUYE; HERRAMIENTA, MATERIAL Y MANO DE OBRA ESPECIALIZADA. INCLUYE LOSA DE CONCRETO PARA SU DE COLOCACIÓN DE 5 CMS DE ESPESOR HABILITADA CON MALLA ELECTROSOLDADA 6-6 10/10 Y CONCRETO F¨C 150KG/CM2 ACABADO SEMIRUSTICO, PEGAMENTO ESPECIAL PARA PISOS DE EXTERIOR, DESPERDICIO Y  TODO LO NECESARIO PARA SU CORRECTA COLOCACIÓN.</t>
  </si>
  <si>
    <t>AA-32</t>
  </si>
  <si>
    <t>AA-33</t>
  </si>
  <si>
    <t>AA-34</t>
  </si>
  <si>
    <r>
      <rPr>
        <sz val="9"/>
        <rFont val="Calibri"/>
        <family val="2"/>
      </rPr>
      <t>PALMA AZUL DE 3mtS DE TRONCO, INCLUYE MANIOBRAS , TIERRA VEGETAL Y LO NECESARIO PARA SU CORRECTA EJECUCION</t>
    </r>
  </si>
  <si>
    <r>
      <rPr>
        <sz val="9"/>
        <rFont val="Calibri"/>
        <family val="2"/>
      </rPr>
      <t>PZA</t>
    </r>
  </si>
  <si>
    <r>
      <rPr>
        <sz val="9"/>
        <rFont val="Calibri"/>
        <family val="2"/>
      </rPr>
      <t>PALMA  WASHINGTONA  DE  3mtS  DE  TRONCO,  INCLUYE  MANIOBRAS  ,  TIERRA VEGETAL Y LO NECESARIO PARA SU CORRECTA EJECUCION</t>
    </r>
  </si>
  <si>
    <r>
      <rPr>
        <sz val="9"/>
        <rFont val="Calibri"/>
        <family val="2"/>
      </rPr>
      <t>ARBOL TABACHIN DE 3mtS DE TRONCO, INCLUYE MANIOBRAS , TIERRA VEGETAL Y LO NECESARIO PARA SU CORRECTA EJECUCION</t>
    </r>
  </si>
  <si>
    <r>
      <rPr>
        <sz val="9"/>
        <rFont val="Calibri"/>
        <family val="2"/>
      </rPr>
      <t>ARBOL  LLUVIA  DE  ORO  DE  3mtS  DE  TRONCO,  INCLUYE  MANIOBRAS  ,  TIERRA VEGETAL Y LO NECESARIO PARA SU CORRECTA EJECUCION</t>
    </r>
  </si>
  <si>
    <r>
      <rPr>
        <sz val="9"/>
        <rFont val="Calibri"/>
        <family val="2"/>
      </rPr>
      <t>ESPECIE TIPO ARBUSTO VARIAS ESPECIES DE HASTA 60CM , INCLUYE MANIOBRAS , TIERRA VEGETAL Y LO NECESARIO PARA SU CORRECTA EJECUCION</t>
    </r>
  </si>
  <si>
    <r>
      <rPr>
        <sz val="9"/>
        <rFont val="Calibri"/>
        <family val="2"/>
      </rPr>
      <t>CORTE Y PODA DE ARBOLES Y VEGETACION EXISTENTE INCLUYE MANIOBRAS , TIERRA VEGETAL Y LO NECESARIO PARA SU CORRECTA EJECUCION</t>
    </r>
  </si>
  <si>
    <r>
      <rPr>
        <sz val="9"/>
        <rFont val="Calibri"/>
        <family val="2"/>
      </rPr>
      <t>LOTE</t>
    </r>
  </si>
  <si>
    <t>SUMINISTRO  Y  COLOCACION  DE  MODULO  DE  CALISTENIA  MOD. QV-230420-1  MARCA QVIC O SIMILAR DIMENSIONES: 676*569*221 CM  INCLUYE, FLETE,INSTALACION, ANCLAJES, MATERIALES, MANO   DE   OBRA,   HERRAMIENTA,   EQUIPO   Y   TODO   LO  NECESARIO   PARA  SU CORRECTA EJECUCION.</t>
  </si>
  <si>
    <t>SUMINISTRO  Y  COLOCACION  DE  MODULO  DE  EJERCITACION  MOD. QV-02181 MARCA QVIC AUBEN. DIMENSIONES: 193*93*110 CM  INCLUYE, FLETE,INSTALACION, ANCLAJES, MATERIALES, MANO   DE   OBRA,   HERRAMIENTA,   EQUIPO   Y   TODO   LO  NECESARIO   PARA  SU CORRECTA EJECUCION.</t>
  </si>
  <si>
    <t>SUMINISTRO  Y  COLOCACION  DE  MODULO  DE  EJERCITACION   MOD. QV-02176 MARCA QVIC AUBEN. DIMENSIONES: 106*60*116 CM  INCLUYE, FLETE,INSTALACION, ANCLAJES, MATERIALES, MANO   DE   OBRA,   HERRAMIENTA,   EQUIPO   Y   TODO   LO  NECESARIO   PARA  SU CORRECTA EJECUCION.</t>
  </si>
  <si>
    <t>SUMINISTRO  Y  COLOCACION  DE  MODULO  DE  EJERCITACION  MOD. QV-02210  MARCA QVIC AUBEN. DIMENSIONES: 300*91*245 CM  INCLUYE, FLETE,INSTALACION, ANCLAJES, MATERIALES, MANO   DE   OBRA,   HERRAMIENTA,   EQUIPO   Y   TODO   LO  NECESARIO   PARA  SU CORRECTA EJECUCION.</t>
  </si>
  <si>
    <t>SUMINISTRO  Y  COLOCACION  DE  MODULO  DE  EJERCITACION  MOD. QV-02172  MARCA QVIC AUBEN. DIMENSIONES: 193*75*220 CM  INCLUYE, FLETE,INSTALACION, ANCLAJES, MATERIALES, MANO   DE   OBRA,   HERRAMIENTA,   EQUIPO   Y   TODO   LO  NECESARIO   PARA  SU CORRECTA EJECUCION.</t>
  </si>
  <si>
    <t>SUMINISTRO  Y  COLOCACION  DE  MODULO  DE  EJERCITACION  MOD. QV-02173 MARCA QVIC AUBEN. DIMENSIONES: 193*93*110 CM  INCLUYE, FLETE,INSTALACION, ANCLAJES, MATERIALES, MANO   DE   OBRA,   HERRAMIENTA,   EQUIPO   Y   TODO   LO  NECESARIO   PARA  SU CORRECTA EJECUCION.</t>
  </si>
  <si>
    <t>SUMINISTRO  Y  COLOCACION  DE  MODULO  DE  EJERCITACION   MOD. QV-02198 MARCA QVIC AUBEN. DIMENSIONES: 120*85*150 CM  INCLUYE, FLETE,INSTALACION, ANCLAJES, MATERIALES, MANO   DE   OBRA,   HERRAMIENTA,   EQUIPO   Y   TODO   LO  NECESARIO   PARA  SU CORRECTA EJECUCION.</t>
  </si>
  <si>
    <t>SUMINISTRO  Y  COLOCACION  DE  MODULO  DE  EJERCITACION   MOD. QV-02214 MARCA QVIC AUBEN. DIMENSIONES: 122*150*148 CM  INCLUYE, FLETE,INSTALACION, ANCLAJES, MATERIALES, MANO   DE   OBRA,   HERRAMIENTA,   EQUIPO   Y   TODO   LO  NECESARIO   PARA  SU CORRECTA EJECUCION.</t>
  </si>
  <si>
    <t>SUMINISTRO  Y  COLOCACION  DE  MODULO  DE  EJERCITACION  INCLUYENTE MOD. QV-02229 MARCA QVIC AUBEN. DIMENSIONES: 109*8127*60 CM  INCLUYE, FLETE,INSTALACION, ANCLAJES, MATERIALES, MANO   DE   OBRA,   HERRAMIENTA,   EQUIPO   Y   TODO   LO  NECESARIO   PARA  SU CORRECTA EJECUCION.</t>
  </si>
  <si>
    <t>SUMINISTRO  Y  COLOCACION  DE  MODULO  DE  EJERCITACION   MOD. QV-02231 MARCA QVIC AUBEN. DIMENSIONES: 235*78*195 CM  INCLUYE, FLETE,INSTALACION, ANCLAJES, MATERIALES, MANO   DE   OBRA,   HERRAMIENTA,   EQUIPO   Y   TODO   LO  NECESARIO   PARA  SU CORRECTA EJECUCION.</t>
  </si>
  <si>
    <t>SUMINISTRO  Y  COLOCACION  DE  JUEGO MODULAR TEMATICO    MOD. QV-12903  MARCA QVIC PLAYALL. DIMENSIONES: 650*300*200 CM , POSTES Y ESTRUCTURA DE ACERO DE 114 MM DE DIAMETRO, 3MM DE ESPESOR, ACERO GALVANIZADO LIMPIADO CON CHORRO DE ARENA DE ACUERDO A NORMATIVAS GB/T700-1988, SOLDADURA TECNOLOGIA CO2 SHIELDED ARC WHELDING NORMATIVA BS- 1387-1985, TERMINADO EN PINTURA ELECTROESTATICA 3 CAPAS POLVO ANTICORROSION, PERNOS Y TUERCAS DENSIDAD "316 DE ACUERDO A REQUERIMIENTOS GB/T1221-1992, ABRAZADERAS CON CERROJO OCULTO, PLASTICO DE ROTOMOLDEO DE ALTA DENSIDAD.  certificaciones: TUV RHEINLAND, IAF INTERNATIONAL, CNAS.  INCLUYE, FLETE,INSTALACION, ANCLAJES, MATERIALES, MANO   DE   OBRA,   HERRAMIENTA,   EQUIPO   Y   TODO   LO  NECESARIO   PARA  SU CORRECTA EJECUCION.</t>
  </si>
  <si>
    <t>SUMINISTRO  Y  COLOCACION  DE  JUEGO MODULAR TEMATICO    MOD. QV-PLAYALL501A  MARCA QVIC PLAYALL. DIMENSIONES:1000*775*365 CM , POSTES Y ESTRUCTURA DE ACERO DE 114 MM DE DIAMETRO, 3MM DE ESPESOR, ACERO GALVANIZADO LIMPIADO CON CHORRO DE ARENA DE ACUERDO A NORMATIVAS GB/T700-1988, SOLDADURA TECNOLOGIA CO2 SHIELDED ARC WHELDING NORMATIVA BS- 1387-1985, TERMINADO EN PINTURA ELECTROESTATICA 3 CAPAS POLVO ANTICORROSION, PERNOS Y TUERCAS DENSIDAD "316 DE ACUERDO A REQUERIMIENTOS GB/T1221-1992, ABRAZADERAS CON CERROJO OCULTO, PLASTICO DE ROTOMOLDEO DE ALTA DENSIDAD.  certificaciones: TUV RHEINLAND, IAF INTERNATIONAL, CNAS.  INCLUYE, FLETE,INSTALACION, ANCLAJES, MATERIALES, MANO   DE   OBRA,   HERRAMIENTA,   EQUIPO   Y   TODO   LO  NECESARIO   PARA  SU CORRECTA EJECUCION.</t>
  </si>
  <si>
    <t>SUMINISTRO  Y  COLOCACION  DE  JUEGO MODULAR TEMATICO    MOD. QV-01660 MARCA QVIC PLAYALL. DIMENSIONES: 1323*876*600 CM , POSTES Y ESTRUCTURA DE ACERO DE 114 MM DE DIAMETRO, 3MM DE ESPESOR, ACERO GALVANIZADO LIMPIADO CON CHORRO DE ARENA DE ACUERDO A NORMATIVAS GB/T700-1988, SOLDADURA TECNOLOGIA CO2 SHIELDED ARC WHELDING NORMATIVA BS- 1387-1985, TERMINADO EN PINTURA ELECTROESTATICA 3 CAPAS POLVO ANTICORROSION, PERNOS Y TUERCAS DENSIDAD "316 DE ACUERDO A REQUERIMIENTOS GB/T1221-1992, ABRAZADERAS CON CERROJO OCULTO, PLASTICO DE ROTOMOLDEO DE ALTA DENSIDAD.  certificaciones: TUV RHEINLAND, IAF INTERNATIONAL, CNAS.  INCLUYE, FLETE,INSTALACION, ANCLAJES, MATERIALES, MANO   DE   OBRA,   HERRAMIENTA,   EQUIPO   Y   TODO   LO  NECESARIO   PARA  SU CORRECTA EJECUCION.</t>
  </si>
  <si>
    <t>SUMINISTRO  Y  COLOCACION  DE  JUEGO INFANTIL    MOD. QV-PLAYALL-553R MARCA QVIC PLAYALL. DIMENSIONES: 450*390*730CM , POSTES Y ESTRUCTURA DE ACERO DE 114 MM DE DIAMETRO, 3MM DE ESPESOR, ACERO GALVANIZADO LIMPIADO CON CHORRO DE ARENA DE ACUERDO A NORMATIVAS GB/T700-1988, SOLDADURA TECNOLOGIA CO2 SHIELDED ARC WHELDING NORMATIVA BS- 1387-1985, TERMINADO EN PINTURA ELECTROESTATICA 3 CAPAS POLVO ANTICORROSION, PERNOS Y TUERCAS DENSIDAD "316 DE ACUERDO A REQUERIMIENTOS GB/T1221-1992, ABRAZADERAS CON CERROJO OCULTO, PLASTICO DE ROTOMOLDEO DE ALTA DENSIDAD.  certificaciones: TUV RHEINLAND, IAF INTERNATIONAL, CNAS.  INCLUYE, FLETE,INSTALACION, ANCLAJES, MATERIALES, MANO   DE   OBRA,   HERRAMIENTA,   EQUIPO   Y   TODO   LO  NECESARIO   PARA  SU CORRECTA EJECUCION.</t>
  </si>
  <si>
    <t>SUMINISTRO  Y  COLOCACION  DE  JUEGO INFANTIL  MOD. QV-JG019 MARCA QVIC PLAYALL. DIMENSIONES: 489*436*354 CM , POSTES Y ESTRUCTURA DE ACERO DE 114 MM DE DIAMETRO, 3MM DE ESPESOR, ACERO GALVANIZADO LIMPIADO CON CHORRO DE ARENA DE ACUERDO A NORMATIVAS GB/T700-1988, SOLDADURA TECNOLOGIA CO2 SHIELDED ARC WHELDING NORMATIVA BS- 1387-1985, TERMINADO EN PINTURA ELECTROESTATICA 3 CAPAS POLVO ANTICORROSION, PERNOS Y TUERCAS DENSIDAD "316 DE ACUERDO A REQUERIMIENTOS GB/T1221-1992, ABRAZADERAS CON CERROJO OCULTO, PLASTICO DE ROTOMOLDEO DE ALTA DENSIDAD.  certificaciones: TUV RHEINLAND, IAF INTERNATIONAL, CNAS.  INCLUYE, FLETE,INSTALACION, ANCLAJES, MATERIALES, MANO   DE   OBRA,   HERRAMIENTA,   EQUIPO   Y   TODO   LO  NECESARIO   PARA  SU CORRECTA EJECUCION.</t>
  </si>
  <si>
    <t>SUMINISTRO  Y  COLOCACION  DE  JUEGO INFANTIL    MOD. QV-WN246 MARCA QVIC PLAYALL. DIMENSIONES: 6685*466*480 CM , POSTES Y ESTRUCTURA DE ACERO DE 114 MM DE DIAMETRO, 3MM DE ESPESOR, ACERO GALVANIZADO LIMPIADO CON CHORRO DE ARENA DE ACUERDO A NORMATIVAS GB/T700-1988, SOLDADURA TECNOLOGIA CO2 SHIELDED ARC WHELDING NORMATIVA BS- 1387-1985, TERMINADO EN PINTURA ELECTROESTATICA 3 CAPAS POLVO ANTICORROSION, PERNOS Y TUERCAS DENSIDAD "316 DE ACUERDO A REQUERIMIENTOS GB/T1221-1992, ABRAZADERAS CON CERROJO OCULTO, PLASTICO DE ROTOMOLDEO DE ALTA DENSIDAD.  certificaciones: TUV RHEINLAND, IAF INTERNATIONAL, CNAS.  INCLUYE, FLETE,INSTALACION, ANCLAJES, MATERIALES, MANO   DE   OBRA,   HERRAMIENTA,   EQUIPO   Y   TODO   LO  NECESARIO   PARA  SU CORRECTA EJECUCION.</t>
  </si>
  <si>
    <t>PARQUE ALTAMIRA EN CABO SAN LUCAS MUNICIPIO DE LOS CABOS B.C.S.</t>
  </si>
  <si>
    <t>FUT-06</t>
  </si>
  <si>
    <t>CONSTRUCCION DE DREN PLUVIAL DE CONCRETO  DE 2.00 DE LARGO Y 0.30 M DE ANCHO, EL PRECIO INCLUYE MURETE DE BLOCK 15X20X40 CM, REPELLADO INTERIOR Y ACABADO FLOTEADO, FIRME DE 5 CM DE ESPESOR, CON CONCRETO PREMEZCLADO F'C=150 KG/CM2,  HABILITADO Y MANTENIMIENTO (PINTURA) DE REJILLA EXISTENTE, MALLA FINA METALICA DE 2.00  DE LARGO Y 0.30 M DE ANCHO, CONTRA MARCO DE 1 X 1/2", TUBO PVC DE 4" ENTRE DREN PLUVIAL, LIMPIEZA DEL LUGAR, MANO DE OBRA, MATERIALES, Y TODO LO NECESARIO PARA SU CORRECTA EJECUCION.</t>
  </si>
  <si>
    <t>SUMINISTRO Y COLOCACION DE  MESA TIPO PIC NIC  CON SOMBRILLA MARCA QVIC AUBEN MODELO QV-AUME001, DIMENSIONES 190*190*80 CM FABRICADA EN ACERO GALVABNIZADO PINTURA ELECTROESTATICA Y MADERA PLASTICA, INCLUYE FLETE,INSTALACION,ANCLAJE,  MATERIALES, MANO DE  OBRA,  HERRAMIENTA,  EQUIPO  Y  TODO  LO  NECESARIO  PARA  SU  CORRECTA EJECUCION.</t>
  </si>
  <si>
    <t>SUMINISTRO Y COLOCACION DE  BANCA MARCA QVIC AUBEN MODELO QV-AUBA010-2M, DIMENSIONES: 150*50*45 CM FABRICADA EN ACERO GALVABNIZADO PINTURA ELECTROESTATICA Y MADERA PLASTICA, INCLUYE FLETE,INSTALACION,ANCLAJE,  MATERIALES, MANO DE  OBRA,  HERRAMIENTA,  EQUIPO  Y  TODO  LO  NECESARIO  PARA  SU  CORRECTA EJECUCION.</t>
  </si>
  <si>
    <t>SUMINISTRO Y COLOCACION DE  BANCA MARCA QVIC AUBEN MODELO QV-AUBO019, DIMENSIONES: 38*60*100 CM FABRICADA EN ACERO GALVABNIZADO PINTURA ELECTROESTATICA Y MADERA PLASTICA, INCLUYE FLETE,INSTALACION,ANCLAJE,  MATERIALES, MANO DE  OBRA,  HERRAMIENTA,  EQUIPO  Y  TODO  LO  NECESARIO  PARA  SU  CORRECTA EJECUCION.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</si>
</sst>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quot;$&quot;#,##0.00;\-&quot;$&quot;#,##0.00"/>
    <numFmt numFmtId="44" formatCode="_-&quot;$&quot;* #,##0.00_-;\-&quot;$&quot;* #,##0.00_-;_-&quot;$&quot;* &quot;-&quot;??_-;_-@_-"/>
    <numFmt numFmtId="164" formatCode="###,###,##0.00"/>
    <numFmt numFmtId="165" formatCode="&quot;$&quot;#,##0.00"/>
    <numFmt numFmtId="166" formatCode="0.00\ &quot;m&quot;"/>
    <numFmt numFmtId="167" formatCode="0.00\ &quot;m²&quot;"/>
    <numFmt numFmtId="168" formatCode="0.00\ &quot;ml&quot;"/>
    <numFmt numFmtId="169" formatCode="0.0\ &quot;pza&quot;"/>
  </numFmts>
  <fonts count="39" x14ac:knownFonts="1">
    <font>
      <sz val="11"/>
      <color theme="1"/>
      <name val="Calibri"/>
      <family val="2"/>
      <scheme val="minor"/>
    </font>
    <font>
      <sz val="11"/>
      <color theme="1"/>
      <name val="Calibri"/>
      <family val="2"/>
      <scheme val="minor"/>
    </font>
    <font>
      <sz val="10"/>
      <name val="MS Sans Serif"/>
      <family val="2"/>
    </font>
    <font>
      <b/>
      <sz val="12"/>
      <name val="Arial"/>
      <family val="2"/>
    </font>
    <font>
      <sz val="10"/>
      <name val="Arial"/>
      <family val="2"/>
    </font>
    <font>
      <b/>
      <sz val="9"/>
      <name val="Arial"/>
      <family val="2"/>
    </font>
    <font>
      <b/>
      <sz val="10"/>
      <name val="Arial"/>
      <family val="2"/>
    </font>
    <font>
      <sz val="8"/>
      <name val="Arial"/>
      <family val="2"/>
    </font>
    <font>
      <sz val="9"/>
      <color theme="1"/>
      <name val="Calibri"/>
      <family val="2"/>
      <scheme val="minor"/>
    </font>
    <font>
      <sz val="8"/>
      <color theme="1"/>
      <name val="Calibri"/>
      <family val="2"/>
      <scheme val="minor"/>
    </font>
    <font>
      <sz val="8"/>
      <name val="Calibri"/>
      <family val="2"/>
      <scheme val="minor"/>
    </font>
    <font>
      <b/>
      <sz val="8"/>
      <color theme="1"/>
      <name val="Calibri"/>
      <family val="2"/>
      <scheme val="minor"/>
    </font>
    <font>
      <sz val="9"/>
      <name val="Calibri"/>
      <family val="2"/>
      <scheme val="minor"/>
    </font>
    <font>
      <sz val="9"/>
      <name val="Arial"/>
      <family val="2"/>
    </font>
    <font>
      <b/>
      <sz val="8"/>
      <name val="Arial"/>
      <family val="2"/>
    </font>
    <font>
      <b/>
      <sz val="9"/>
      <color theme="0"/>
      <name val="Arial"/>
      <family val="2"/>
    </font>
    <font>
      <b/>
      <sz val="8"/>
      <name val="Calibri"/>
      <family val="2"/>
      <scheme val="minor"/>
    </font>
    <font>
      <b/>
      <sz val="9"/>
      <name val="Arial"/>
      <family val="2"/>
    </font>
    <font>
      <sz val="9"/>
      <name val="Arial"/>
      <family val="2"/>
    </font>
    <font>
      <sz val="10"/>
      <name val="Arial"/>
      <family val="2"/>
    </font>
    <font>
      <sz val="8"/>
      <name val="Arial"/>
      <family val="2"/>
    </font>
    <font>
      <sz val="9"/>
      <color rgb="FF92D050"/>
      <name val="Arial"/>
      <family val="2"/>
    </font>
    <font>
      <b/>
      <sz val="10"/>
      <name val="Arial"/>
      <family val="2"/>
    </font>
    <font>
      <b/>
      <sz val="9"/>
      <color theme="0"/>
      <name val="Arial"/>
      <family val="2"/>
    </font>
    <font>
      <sz val="11"/>
      <color rgb="FF444444"/>
      <name val="Calibri"/>
      <family val="2"/>
    </font>
    <font>
      <sz val="9"/>
      <name val="Arial"/>
      <family val="2"/>
      <charset val="1"/>
    </font>
    <font>
      <b/>
      <sz val="8"/>
      <color rgb="FF000000"/>
      <name val="Calibri"/>
      <family val="2"/>
    </font>
    <font>
      <sz val="8"/>
      <color rgb="FF000000"/>
      <name val="Calibri"/>
      <family val="2"/>
    </font>
    <font>
      <sz val="11"/>
      <color rgb="FF444444"/>
      <name val="Calibri"/>
      <family val="2"/>
      <charset val="1"/>
    </font>
    <font>
      <sz val="10"/>
      <color rgb="FF000000"/>
      <name val="Arial"/>
      <family val="2"/>
    </font>
    <font>
      <sz val="11"/>
      <color rgb="FF000000"/>
      <name val="Calibri"/>
      <family val="2"/>
    </font>
    <font>
      <sz val="8"/>
      <color rgb="FF000000"/>
      <name val="Calibri"/>
      <family val="2"/>
      <scheme val="minor"/>
    </font>
    <font>
      <b/>
      <sz val="9"/>
      <color rgb="FFFF0000"/>
      <name val="Arial"/>
      <family val="2"/>
    </font>
    <font>
      <sz val="11"/>
      <color rgb="FF000000"/>
      <name val="Arial"/>
      <family val="2"/>
    </font>
    <font>
      <sz val="6"/>
      <name val="Calibri"/>
      <family val="2"/>
    </font>
    <font>
      <sz val="9"/>
      <name val="Calibri"/>
      <family val="2"/>
    </font>
    <font>
      <sz val="9"/>
      <color rgb="FF000000"/>
      <name val="Calibri"/>
      <family val="2"/>
    </font>
    <font>
      <u/>
      <sz val="9"/>
      <name val="Calibri"/>
      <family val="2"/>
      <scheme val="minor"/>
    </font>
    <font>
      <b/>
      <sz val="11"/>
      <color theme="0"/>
      <name val="Calibri"/>
      <family val="2"/>
      <scheme val="minor"/>
    </font>
  </fonts>
  <fills count="12">
    <fill>
      <patternFill patternType="none"/>
    </fill>
    <fill>
      <patternFill patternType="gray125"/>
    </fill>
    <fill>
      <patternFill patternType="solid">
        <fgColor theme="5"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CCCCCC"/>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s>
  <borders count="25">
    <border>
      <left/>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rgb="FFFFFFFF"/>
      </left>
      <right style="thin">
        <color rgb="FFFFFFFF"/>
      </right>
      <top style="thin">
        <color rgb="FFFFFFFF"/>
      </top>
      <bottom style="thin">
        <color rgb="FFFFFFFF"/>
      </bottom>
      <diagonal/>
    </border>
    <border>
      <left/>
      <right style="thin">
        <color indexed="64"/>
      </right>
      <top style="thin">
        <color indexed="64"/>
      </top>
      <bottom/>
      <diagonal/>
    </border>
    <border>
      <left/>
      <right/>
      <top style="thin">
        <color rgb="FF000000"/>
      </top>
      <bottom style="thin">
        <color rgb="FF000000"/>
      </bottom>
      <diagonal/>
    </border>
  </borders>
  <cellStyleXfs count="7">
    <xf numFmtId="0" fontId="0" fillId="0" borderId="0"/>
    <xf numFmtId="44" fontId="1" fillId="0" borderId="0" applyFont="0" applyFill="0" applyBorder="0" applyAlignment="0" applyProtection="0"/>
    <xf numFmtId="0" fontId="2" fillId="0" borderId="0"/>
    <xf numFmtId="0" fontId="4" fillId="0" borderId="0"/>
    <xf numFmtId="0" fontId="4" fillId="0" borderId="0"/>
    <xf numFmtId="44" fontId="4" fillId="0" borderId="0" applyFont="0" applyFill="0" applyBorder="0" applyAlignment="0" applyProtection="0"/>
    <xf numFmtId="0" fontId="4" fillId="0" borderId="0"/>
  </cellStyleXfs>
  <cellXfs count="388">
    <xf numFmtId="0" fontId="0" fillId="0" borderId="0" xfId="0"/>
    <xf numFmtId="0" fontId="4" fillId="0" borderId="0" xfId="2" applyFont="1"/>
    <xf numFmtId="0" fontId="3" fillId="0" borderId="0" xfId="2" applyFont="1"/>
    <xf numFmtId="0" fontId="5" fillId="0" borderId="0" xfId="2" applyFont="1"/>
    <xf numFmtId="0" fontId="6" fillId="0" borderId="0" xfId="2" applyFont="1"/>
    <xf numFmtId="0" fontId="4" fillId="0" borderId="1" xfId="0" applyFont="1" applyBorder="1" applyAlignment="1">
      <alignment horizontal="left"/>
    </xf>
    <xf numFmtId="0" fontId="0" fillId="0" borderId="1" xfId="0" applyBorder="1"/>
    <xf numFmtId="0" fontId="7" fillId="0" borderId="1" xfId="0" applyFont="1" applyBorder="1" applyAlignment="1">
      <alignment horizontal="center"/>
    </xf>
    <xf numFmtId="0" fontId="7" fillId="0" borderId="2" xfId="0" applyFont="1" applyBorder="1" applyAlignment="1">
      <alignment horizontal="left"/>
    </xf>
    <xf numFmtId="0" fontId="8" fillId="0" borderId="3" xfId="0" applyFont="1" applyBorder="1" applyAlignment="1">
      <alignment horizontal="center" vertical="center"/>
    </xf>
    <xf numFmtId="0" fontId="9" fillId="0" borderId="3" xfId="0" applyFont="1" applyBorder="1" applyAlignment="1">
      <alignment horizontal="center" vertical="center"/>
    </xf>
    <xf numFmtId="0" fontId="10" fillId="3" borderId="3" xfId="2" applyFont="1" applyFill="1" applyBorder="1" applyAlignment="1">
      <alignment horizontal="center" vertical="center" wrapText="1"/>
    </xf>
    <xf numFmtId="0" fontId="11" fillId="3" borderId="3" xfId="3" applyFont="1" applyFill="1" applyBorder="1" applyAlignment="1">
      <alignment horizontal="center" vertical="center" wrapText="1"/>
    </xf>
    <xf numFmtId="0" fontId="10" fillId="0" borderId="3" xfId="0" applyFont="1" applyBorder="1" applyAlignment="1">
      <alignment horizontal="center" vertical="center"/>
    </xf>
    <xf numFmtId="164" fontId="10" fillId="4" borderId="3" xfId="0" applyNumberFormat="1" applyFont="1" applyFill="1" applyBorder="1" applyAlignment="1">
      <alignment horizontal="center" vertical="center"/>
    </xf>
    <xf numFmtId="165" fontId="10" fillId="0" borderId="3" xfId="1" applyNumberFormat="1" applyFont="1" applyFill="1" applyBorder="1" applyAlignment="1">
      <alignment horizontal="center" vertical="center" wrapText="1"/>
    </xf>
    <xf numFmtId="0" fontId="12" fillId="0" borderId="3" xfId="2" applyFont="1" applyBorder="1" applyAlignment="1">
      <alignment horizontal="center" vertical="center" wrapText="1"/>
    </xf>
    <xf numFmtId="165" fontId="12" fillId="0" borderId="3" xfId="5" applyNumberFormat="1" applyFont="1" applyFill="1" applyBorder="1" applyAlignment="1">
      <alignment horizontal="center" vertical="center" wrapText="1"/>
    </xf>
    <xf numFmtId="164" fontId="10" fillId="0" borderId="3" xfId="0" applyNumberFormat="1" applyFont="1" applyBorder="1" applyAlignment="1">
      <alignment horizontal="center" vertical="center"/>
    </xf>
    <xf numFmtId="165" fontId="0" fillId="0" borderId="0" xfId="0" applyNumberFormat="1"/>
    <xf numFmtId="165" fontId="0" fillId="6" borderId="3" xfId="0" applyNumberFormat="1" applyFill="1" applyBorder="1"/>
    <xf numFmtId="165" fontId="0" fillId="0" borderId="3" xfId="0" applyNumberFormat="1" applyBorder="1"/>
    <xf numFmtId="0" fontId="4" fillId="0" borderId="0" xfId="3"/>
    <xf numFmtId="0" fontId="13" fillId="0" borderId="0" xfId="3" applyFont="1"/>
    <xf numFmtId="0" fontId="14" fillId="0" borderId="0" xfId="3" applyFont="1" applyAlignment="1">
      <alignment vertical="center" wrapText="1"/>
    </xf>
    <xf numFmtId="0" fontId="5" fillId="0" borderId="0" xfId="3" applyFont="1" applyAlignment="1">
      <alignment horizontal="right" vertical="center" wrapText="1"/>
    </xf>
    <xf numFmtId="0" fontId="14" fillId="0" borderId="0" xfId="3" applyFont="1"/>
    <xf numFmtId="0" fontId="6" fillId="0" borderId="0" xfId="3" applyFont="1"/>
    <xf numFmtId="49" fontId="13" fillId="0" borderId="3" xfId="3" applyNumberFormat="1" applyFont="1" applyBorder="1" applyAlignment="1">
      <alignment vertical="center"/>
    </xf>
    <xf numFmtId="15" fontId="4" fillId="0" borderId="4" xfId="3" applyNumberFormat="1" applyBorder="1" applyAlignment="1">
      <alignment vertical="center" wrapText="1"/>
    </xf>
    <xf numFmtId="49" fontId="13" fillId="0" borderId="3" xfId="3" applyNumberFormat="1" applyFont="1" applyBorder="1" applyAlignment="1">
      <alignment horizontal="center" vertical="center"/>
    </xf>
    <xf numFmtId="49" fontId="13" fillId="0" borderId="3" xfId="3" applyNumberFormat="1" applyFont="1" applyBorder="1" applyAlignment="1">
      <alignment horizontal="center"/>
    </xf>
    <xf numFmtId="2" fontId="13" fillId="0" borderId="3" xfId="3" applyNumberFormat="1" applyFont="1" applyBorder="1" applyAlignment="1">
      <alignment horizontal="center"/>
    </xf>
    <xf numFmtId="2" fontId="5" fillId="0" borderId="3" xfId="3" applyNumberFormat="1" applyFont="1" applyBorder="1" applyAlignment="1">
      <alignment horizontal="center"/>
    </xf>
    <xf numFmtId="166" fontId="13" fillId="0" borderId="3" xfId="3" applyNumberFormat="1" applyFont="1" applyBorder="1" applyAlignment="1">
      <alignment horizontal="center"/>
    </xf>
    <xf numFmtId="167" fontId="13" fillId="0" borderId="3" xfId="3" applyNumberFormat="1" applyFont="1" applyBorder="1" applyAlignment="1">
      <alignment horizontal="center"/>
    </xf>
    <xf numFmtId="0" fontId="4" fillId="0" borderId="3" xfId="3" applyBorder="1"/>
    <xf numFmtId="0" fontId="13" fillId="0" borderId="3" xfId="3" applyFont="1" applyBorder="1" applyAlignment="1">
      <alignment vertical="center" wrapText="1"/>
    </xf>
    <xf numFmtId="0" fontId="13" fillId="0" borderId="3" xfId="3" applyFont="1" applyBorder="1" applyAlignment="1">
      <alignment horizontal="right"/>
    </xf>
    <xf numFmtId="167" fontId="6" fillId="0" borderId="3" xfId="3" applyNumberFormat="1" applyFont="1" applyBorder="1"/>
    <xf numFmtId="49" fontId="13" fillId="0" borderId="3" xfId="3" applyNumberFormat="1" applyFont="1" applyBorder="1" applyAlignment="1">
      <alignment horizontal="left" vertical="center"/>
    </xf>
    <xf numFmtId="0" fontId="13" fillId="0" borderId="3" xfId="3" applyFont="1" applyBorder="1" applyAlignment="1">
      <alignment vertical="center"/>
    </xf>
    <xf numFmtId="0" fontId="13" fillId="0" borderId="3" xfId="3" applyFont="1" applyBorder="1"/>
    <xf numFmtId="49" fontId="13" fillId="0" borderId="3" xfId="3" applyNumberFormat="1" applyFont="1" applyBorder="1"/>
    <xf numFmtId="0" fontId="4" fillId="0" borderId="0" xfId="3" applyAlignment="1">
      <alignment horizontal="center"/>
    </xf>
    <xf numFmtId="0" fontId="10" fillId="0" borderId="3" xfId="0" applyFont="1" applyBorder="1" applyAlignment="1">
      <alignment horizontal="justify" vertical="center" wrapText="1"/>
    </xf>
    <xf numFmtId="0" fontId="10" fillId="0" borderId="3" xfId="0" quotePrefix="1" applyFont="1" applyBorder="1" applyAlignment="1">
      <alignment horizontal="justify" vertical="center" wrapText="1"/>
    </xf>
    <xf numFmtId="49" fontId="4" fillId="0" borderId="5" xfId="3" applyNumberFormat="1" applyBorder="1" applyAlignment="1">
      <alignment horizontal="center" vertical="center"/>
    </xf>
    <xf numFmtId="0" fontId="4" fillId="0" borderId="5" xfId="3" applyBorder="1" applyAlignment="1">
      <alignment horizontal="left" vertical="center" wrapText="1"/>
    </xf>
    <xf numFmtId="2" fontId="13" fillId="0" borderId="7" xfId="3" applyNumberFormat="1" applyFont="1" applyBorder="1" applyAlignment="1">
      <alignment horizontal="center"/>
    </xf>
    <xf numFmtId="2" fontId="13" fillId="0" borderId="8" xfId="3" applyNumberFormat="1" applyFont="1" applyBorder="1" applyAlignment="1">
      <alignment horizontal="center"/>
    </xf>
    <xf numFmtId="0" fontId="4" fillId="0" borderId="3" xfId="3" applyBorder="1" applyAlignment="1">
      <alignment horizontal="center" vertical="center"/>
    </xf>
    <xf numFmtId="166" fontId="13" fillId="0" borderId="3" xfId="3" applyNumberFormat="1" applyFont="1" applyBorder="1" applyAlignment="1">
      <alignment horizontal="center" vertical="center"/>
    </xf>
    <xf numFmtId="0" fontId="13" fillId="0" borderId="3" xfId="3" applyFont="1" applyBorder="1" applyAlignment="1">
      <alignment horizontal="center"/>
    </xf>
    <xf numFmtId="0" fontId="10" fillId="0" borderId="3" xfId="2" applyFont="1" applyBorder="1" applyAlignment="1">
      <alignment horizontal="center" vertical="center"/>
    </xf>
    <xf numFmtId="0" fontId="10" fillId="3" borderId="6" xfId="2" applyFont="1" applyFill="1" applyBorder="1" applyAlignment="1">
      <alignment horizontal="center" vertical="center" wrapText="1"/>
    </xf>
    <xf numFmtId="0" fontId="10" fillId="0" borderId="3" xfId="2" applyFont="1" applyBorder="1" applyAlignment="1">
      <alignment horizontal="center" vertical="center" wrapText="1"/>
    </xf>
    <xf numFmtId="167" fontId="5" fillId="7" borderId="3" xfId="3" applyNumberFormat="1" applyFont="1" applyFill="1" applyBorder="1" applyAlignment="1">
      <alignment horizontal="center" vertical="center"/>
    </xf>
    <xf numFmtId="2" fontId="6" fillId="7" borderId="3" xfId="3" applyNumberFormat="1" applyFont="1" applyFill="1" applyBorder="1" applyAlignment="1">
      <alignment horizontal="center" vertical="center"/>
    </xf>
    <xf numFmtId="0" fontId="0" fillId="0" borderId="3" xfId="0" applyBorder="1" applyAlignment="1">
      <alignment horizontal="center"/>
    </xf>
    <xf numFmtId="0" fontId="0" fillId="0" borderId="3" xfId="0" applyBorder="1"/>
    <xf numFmtId="2" fontId="13" fillId="0" borderId="3" xfId="3" applyNumberFormat="1" applyFont="1" applyBorder="1"/>
    <xf numFmtId="49" fontId="4" fillId="0" borderId="3" xfId="3" applyNumberFormat="1" applyBorder="1" applyAlignment="1">
      <alignment vertical="center"/>
    </xf>
    <xf numFmtId="0" fontId="4" fillId="0" borderId="3" xfId="3" applyBorder="1" applyAlignment="1">
      <alignment vertical="center" wrapText="1"/>
    </xf>
    <xf numFmtId="2" fontId="13" fillId="0" borderId="7" xfId="3" applyNumberFormat="1" applyFont="1" applyBorder="1"/>
    <xf numFmtId="0" fontId="5" fillId="7" borderId="3" xfId="3" applyFont="1" applyFill="1" applyBorder="1" applyAlignment="1">
      <alignment horizontal="center" vertical="center"/>
    </xf>
    <xf numFmtId="2" fontId="5" fillId="7" borderId="3" xfId="3" applyNumberFormat="1" applyFont="1" applyFill="1" applyBorder="1" applyAlignment="1">
      <alignment horizontal="center" vertical="center"/>
    </xf>
    <xf numFmtId="0" fontId="5" fillId="0" borderId="3" xfId="3" applyFont="1" applyBorder="1" applyAlignment="1">
      <alignment horizontal="center" vertical="center"/>
    </xf>
    <xf numFmtId="0" fontId="13" fillId="0" borderId="3" xfId="3" applyFont="1" applyBorder="1" applyAlignment="1">
      <alignment horizontal="center" vertical="center"/>
    </xf>
    <xf numFmtId="0" fontId="5" fillId="0" borderId="3" xfId="3" applyFont="1" applyBorder="1" applyAlignment="1">
      <alignment horizontal="center"/>
    </xf>
    <xf numFmtId="0" fontId="15" fillId="0" borderId="4" xfId="3" applyFont="1" applyBorder="1" applyAlignment="1">
      <alignment horizontal="center" vertical="center"/>
    </xf>
    <xf numFmtId="0" fontId="15" fillId="0" borderId="3" xfId="3" applyFont="1" applyBorder="1" applyAlignment="1">
      <alignment horizontal="center" vertical="center"/>
    </xf>
    <xf numFmtId="0" fontId="15" fillId="0" borderId="5" xfId="3" applyFont="1" applyBorder="1" applyAlignment="1">
      <alignment horizontal="center" vertical="center"/>
    </xf>
    <xf numFmtId="49" fontId="13" fillId="0" borderId="4" xfId="3" applyNumberFormat="1" applyFont="1" applyBorder="1" applyAlignment="1">
      <alignment vertical="center"/>
    </xf>
    <xf numFmtId="0" fontId="4" fillId="0" borderId="4" xfId="3" applyBorder="1" applyAlignment="1">
      <alignment horizontal="justify" vertical="center" wrapText="1"/>
    </xf>
    <xf numFmtId="49" fontId="13" fillId="0" borderId="0" xfId="3" applyNumberFormat="1" applyFont="1" applyAlignment="1">
      <alignment horizontal="center"/>
    </xf>
    <xf numFmtId="49" fontId="4" fillId="0" borderId="5" xfId="3" applyNumberFormat="1" applyBorder="1" applyAlignment="1">
      <alignment vertical="center"/>
    </xf>
    <xf numFmtId="2" fontId="13" fillId="0" borderId="8" xfId="3" applyNumberFormat="1" applyFont="1" applyBorder="1"/>
    <xf numFmtId="0" fontId="15" fillId="0" borderId="0" xfId="3" applyFont="1" applyAlignment="1">
      <alignment horizontal="center" vertical="center"/>
    </xf>
    <xf numFmtId="168" fontId="6" fillId="7" borderId="3" xfId="3" applyNumberFormat="1" applyFont="1" applyFill="1" applyBorder="1" applyAlignment="1">
      <alignment horizontal="center" vertical="center"/>
    </xf>
    <xf numFmtId="168" fontId="5" fillId="7" borderId="3" xfId="3" applyNumberFormat="1" applyFont="1" applyFill="1" applyBorder="1" applyAlignment="1">
      <alignment horizontal="center" vertical="center"/>
    </xf>
    <xf numFmtId="4" fontId="13" fillId="0" borderId="3" xfId="3" applyNumberFormat="1" applyFont="1" applyBorder="1" applyAlignment="1">
      <alignment horizontal="center"/>
    </xf>
    <xf numFmtId="15" fontId="4" fillId="0" borderId="3" xfId="3" applyNumberFormat="1" applyBorder="1" applyAlignment="1">
      <alignment vertical="center" wrapText="1"/>
    </xf>
    <xf numFmtId="2" fontId="8" fillId="0" borderId="3" xfId="0" applyNumberFormat="1" applyFont="1" applyBorder="1" applyAlignment="1">
      <alignment horizontal="center" vertical="center"/>
    </xf>
    <xf numFmtId="0" fontId="16" fillId="3" borderId="3" xfId="2" applyFont="1" applyFill="1" applyBorder="1" applyAlignment="1">
      <alignment horizontal="center" vertical="center" wrapText="1"/>
    </xf>
    <xf numFmtId="0" fontId="7" fillId="0" borderId="4" xfId="3" applyFont="1" applyBorder="1" applyAlignment="1">
      <alignment horizontal="center" vertical="center"/>
    </xf>
    <xf numFmtId="0" fontId="7" fillId="0" borderId="6" xfId="3" applyFont="1" applyBorder="1" applyAlignment="1">
      <alignment horizontal="center" vertical="center"/>
    </xf>
    <xf numFmtId="2" fontId="17" fillId="0" borderId="3" xfId="3" applyNumberFormat="1" applyFont="1" applyBorder="1" applyAlignment="1">
      <alignment horizontal="center"/>
    </xf>
    <xf numFmtId="2" fontId="17" fillId="7" borderId="3" xfId="3" applyNumberFormat="1" applyFont="1" applyFill="1" applyBorder="1" applyAlignment="1">
      <alignment horizontal="center" vertical="center"/>
    </xf>
    <xf numFmtId="49" fontId="18" fillId="0" borderId="3" xfId="3" applyNumberFormat="1" applyFont="1" applyBorder="1" applyAlignment="1">
      <alignment vertical="center"/>
    </xf>
    <xf numFmtId="0" fontId="18" fillId="0" borderId="3" xfId="3" applyFont="1" applyBorder="1" applyAlignment="1">
      <alignment vertical="center" wrapText="1"/>
    </xf>
    <xf numFmtId="49" fontId="18" fillId="0" borderId="3" xfId="3" applyNumberFormat="1" applyFont="1" applyBorder="1" applyAlignment="1">
      <alignment horizontal="center" vertical="center"/>
    </xf>
    <xf numFmtId="49" fontId="18" fillId="0" borderId="3" xfId="3" applyNumberFormat="1" applyFont="1" applyBorder="1" applyAlignment="1">
      <alignment horizontal="center"/>
    </xf>
    <xf numFmtId="166" fontId="18" fillId="0" borderId="3" xfId="3" applyNumberFormat="1" applyFont="1" applyBorder="1" applyAlignment="1">
      <alignment horizontal="center"/>
    </xf>
    <xf numFmtId="167" fontId="18" fillId="0" borderId="3" xfId="3" applyNumberFormat="1" applyFont="1" applyBorder="1" applyAlignment="1">
      <alignment horizontal="center"/>
    </xf>
    <xf numFmtId="15" fontId="19" fillId="0" borderId="4" xfId="3" applyNumberFormat="1" applyFont="1" applyBorder="1" applyAlignment="1">
      <alignment vertical="center" wrapText="1"/>
    </xf>
    <xf numFmtId="2" fontId="18" fillId="0" borderId="3" xfId="3" applyNumberFormat="1" applyFont="1" applyBorder="1" applyAlignment="1">
      <alignment horizontal="center"/>
    </xf>
    <xf numFmtId="49" fontId="18" fillId="0" borderId="3" xfId="3" applyNumberFormat="1" applyFont="1" applyBorder="1" applyAlignment="1">
      <alignment horizontal="left" vertical="center"/>
    </xf>
    <xf numFmtId="49" fontId="20" fillId="0" borderId="3" xfId="3" applyNumberFormat="1" applyFont="1" applyBorder="1" applyAlignment="1">
      <alignment horizontal="center"/>
    </xf>
    <xf numFmtId="49" fontId="21" fillId="0" borderId="3" xfId="3" applyNumberFormat="1" applyFont="1" applyBorder="1" applyAlignment="1">
      <alignment horizontal="center" vertical="center"/>
    </xf>
    <xf numFmtId="0" fontId="19" fillId="0" borderId="3" xfId="3" applyFont="1" applyBorder="1"/>
    <xf numFmtId="49" fontId="19" fillId="0" borderId="5" xfId="3" applyNumberFormat="1" applyFont="1" applyBorder="1" applyAlignment="1">
      <alignment horizontal="center" vertical="center"/>
    </xf>
    <xf numFmtId="49" fontId="20" fillId="0" borderId="3" xfId="3" applyNumberFormat="1" applyFont="1" applyBorder="1" applyAlignment="1">
      <alignment horizontal="center" vertical="center"/>
    </xf>
    <xf numFmtId="0" fontId="18" fillId="0" borderId="3" xfId="3" applyFont="1" applyBorder="1" applyAlignment="1">
      <alignment horizontal="right"/>
    </xf>
    <xf numFmtId="167" fontId="22" fillId="0" borderId="3" xfId="3" applyNumberFormat="1" applyFont="1" applyBorder="1"/>
    <xf numFmtId="0" fontId="18" fillId="0" borderId="3" xfId="3" applyFont="1" applyBorder="1" applyAlignment="1">
      <alignment horizontal="center"/>
    </xf>
    <xf numFmtId="2" fontId="18" fillId="0" borderId="7" xfId="3" applyNumberFormat="1" applyFont="1" applyBorder="1" applyAlignment="1">
      <alignment horizontal="center"/>
    </xf>
    <xf numFmtId="2" fontId="18" fillId="0" borderId="8" xfId="3" applyNumberFormat="1" applyFont="1" applyBorder="1" applyAlignment="1">
      <alignment horizontal="center"/>
    </xf>
    <xf numFmtId="0" fontId="17" fillId="0" borderId="3" xfId="3" applyFont="1" applyBorder="1" applyAlignment="1">
      <alignment horizontal="center" vertical="center"/>
    </xf>
    <xf numFmtId="0" fontId="17" fillId="7" borderId="3" xfId="3" applyFont="1" applyFill="1" applyBorder="1" applyAlignment="1">
      <alignment horizontal="center" vertical="center"/>
    </xf>
    <xf numFmtId="0" fontId="18" fillId="0" borderId="3" xfId="3" applyFont="1" applyBorder="1" applyAlignment="1">
      <alignment vertical="center"/>
    </xf>
    <xf numFmtId="0" fontId="18" fillId="0" borderId="3" xfId="3" applyFont="1" applyBorder="1"/>
    <xf numFmtId="49" fontId="18" fillId="0" borderId="3" xfId="3" applyNumberFormat="1" applyFont="1" applyBorder="1"/>
    <xf numFmtId="49" fontId="21" fillId="0" borderId="6" xfId="3" applyNumberFormat="1" applyFont="1" applyBorder="1" applyAlignment="1">
      <alignment horizontal="center" vertical="center"/>
    </xf>
    <xf numFmtId="0" fontId="19" fillId="0" borderId="4" xfId="3" applyFont="1" applyBorder="1" applyAlignment="1">
      <alignment vertical="center" wrapText="1"/>
    </xf>
    <xf numFmtId="0" fontId="19" fillId="0" borderId="6" xfId="3" applyFont="1" applyBorder="1" applyAlignment="1">
      <alignment vertical="center" wrapText="1"/>
    </xf>
    <xf numFmtId="0" fontId="19" fillId="0" borderId="5" xfId="3" applyFont="1" applyBorder="1" applyAlignment="1">
      <alignment vertical="center" wrapText="1"/>
    </xf>
    <xf numFmtId="49" fontId="19" fillId="0" borderId="4" xfId="3" applyNumberFormat="1" applyFont="1" applyBorder="1" applyAlignment="1">
      <alignment vertical="center"/>
    </xf>
    <xf numFmtId="49" fontId="19" fillId="0" borderId="6" xfId="3" applyNumberFormat="1" applyFont="1" applyBorder="1" applyAlignment="1">
      <alignment vertical="center"/>
    </xf>
    <xf numFmtId="49" fontId="19" fillId="0" borderId="5" xfId="3" applyNumberFormat="1" applyFont="1" applyBorder="1" applyAlignment="1">
      <alignment vertical="center"/>
    </xf>
    <xf numFmtId="49" fontId="18" fillId="0" borderId="10" xfId="3" applyNumberFormat="1" applyFont="1" applyBorder="1" applyAlignment="1">
      <alignment horizontal="center" vertical="center"/>
    </xf>
    <xf numFmtId="0" fontId="19" fillId="0" borderId="7" xfId="3" applyFont="1" applyBorder="1"/>
    <xf numFmtId="49" fontId="18" fillId="0" borderId="8" xfId="3" applyNumberFormat="1" applyFont="1" applyBorder="1" applyAlignment="1">
      <alignment horizontal="center"/>
    </xf>
    <xf numFmtId="0" fontId="19" fillId="0" borderId="8" xfId="3" applyFont="1" applyBorder="1"/>
    <xf numFmtId="49" fontId="18" fillId="0" borderId="4" xfId="3" applyNumberFormat="1" applyFont="1" applyBorder="1" applyAlignment="1">
      <alignment horizontal="center" vertical="center"/>
    </xf>
    <xf numFmtId="0" fontId="15" fillId="0" borderId="3" xfId="3" applyFont="1" applyBorder="1" applyAlignment="1">
      <alignment vertical="center"/>
    </xf>
    <xf numFmtId="49" fontId="13" fillId="0" borderId="8" xfId="3" applyNumberFormat="1" applyFont="1" applyBorder="1" applyAlignment="1">
      <alignment horizontal="center" vertical="center"/>
    </xf>
    <xf numFmtId="49" fontId="21" fillId="0" borderId="8" xfId="3" applyNumberFormat="1" applyFont="1" applyBorder="1" applyAlignment="1">
      <alignment horizontal="center" vertical="center"/>
    </xf>
    <xf numFmtId="49" fontId="18" fillId="0" borderId="8" xfId="3" applyNumberFormat="1" applyFont="1" applyBorder="1" applyAlignment="1">
      <alignment horizontal="center" vertical="center"/>
    </xf>
    <xf numFmtId="49" fontId="4" fillId="0" borderId="10" xfId="3" applyNumberFormat="1" applyBorder="1" applyAlignment="1">
      <alignment horizontal="center" vertical="center"/>
    </xf>
    <xf numFmtId="0" fontId="4" fillId="0" borderId="11" xfId="3" applyBorder="1" applyAlignment="1">
      <alignment horizontal="left" vertical="center" wrapText="1"/>
    </xf>
    <xf numFmtId="0" fontId="15" fillId="0" borderId="10" xfId="3" applyFont="1" applyBorder="1" applyAlignment="1">
      <alignment vertical="center"/>
    </xf>
    <xf numFmtId="0" fontId="23" fillId="0" borderId="10" xfId="3" applyFont="1" applyBorder="1" applyAlignment="1">
      <alignment vertical="center"/>
    </xf>
    <xf numFmtId="2" fontId="13" fillId="0" borderId="10" xfId="3" applyNumberFormat="1" applyFont="1" applyBorder="1" applyAlignment="1">
      <alignment horizontal="center"/>
    </xf>
    <xf numFmtId="0" fontId="18" fillId="0" borderId="7" xfId="3" applyFont="1" applyBorder="1" applyAlignment="1">
      <alignment horizontal="center"/>
    </xf>
    <xf numFmtId="0" fontId="13" fillId="0" borderId="4" xfId="3" applyFont="1" applyBorder="1" applyAlignment="1">
      <alignment horizontal="center"/>
    </xf>
    <xf numFmtId="2" fontId="13" fillId="0" borderId="5" xfId="3" applyNumberFormat="1" applyFont="1" applyBorder="1" applyAlignment="1">
      <alignment horizontal="center"/>
    </xf>
    <xf numFmtId="167" fontId="6" fillId="7" borderId="3" xfId="3" applyNumberFormat="1" applyFont="1" applyFill="1" applyBorder="1" applyAlignment="1">
      <alignment horizontal="center" vertical="center"/>
    </xf>
    <xf numFmtId="0" fontId="17" fillId="0" borderId="3" xfId="3" applyFont="1" applyBorder="1" applyAlignment="1">
      <alignment horizontal="center"/>
    </xf>
    <xf numFmtId="0" fontId="19" fillId="0" borderId="5" xfId="3" applyFont="1" applyBorder="1" applyAlignment="1">
      <alignment horizontal="center" vertical="top" wrapText="1"/>
    </xf>
    <xf numFmtId="0" fontId="24" fillId="0" borderId="0" xfId="0" applyFont="1"/>
    <xf numFmtId="0" fontId="0" fillId="0" borderId="10" xfId="0" applyBorder="1"/>
    <xf numFmtId="49" fontId="13" fillId="0" borderId="7" xfId="3" applyNumberFormat="1" applyFont="1" applyBorder="1" applyAlignment="1">
      <alignment horizontal="center"/>
    </xf>
    <xf numFmtId="2" fontId="13" fillId="0" borderId="4" xfId="3" applyNumberFormat="1" applyFont="1" applyBorder="1" applyAlignment="1">
      <alignment horizontal="center"/>
    </xf>
    <xf numFmtId="166" fontId="13" fillId="0" borderId="5" xfId="3" applyNumberFormat="1" applyFont="1" applyBorder="1" applyAlignment="1">
      <alignment horizontal="center"/>
    </xf>
    <xf numFmtId="2" fontId="13" fillId="0" borderId="0" xfId="3" applyNumberFormat="1" applyFont="1"/>
    <xf numFmtId="2" fontId="4" fillId="0" borderId="0" xfId="3" applyNumberFormat="1"/>
    <xf numFmtId="2" fontId="5" fillId="0" borderId="0" xfId="3" applyNumberFormat="1" applyFont="1" applyAlignment="1">
      <alignment horizontal="right" vertical="center" wrapText="1"/>
    </xf>
    <xf numFmtId="2" fontId="6" fillId="0" borderId="3" xfId="3" applyNumberFormat="1" applyFont="1" applyBorder="1"/>
    <xf numFmtId="2" fontId="4" fillId="0" borderId="3" xfId="3" applyNumberFormat="1" applyBorder="1"/>
    <xf numFmtId="2" fontId="0" fillId="0" borderId="0" xfId="0" applyNumberFormat="1"/>
    <xf numFmtId="49" fontId="18" fillId="0" borderId="0" xfId="3" applyNumberFormat="1" applyFont="1" applyAlignment="1">
      <alignment horizontal="left" vertical="center"/>
    </xf>
    <xf numFmtId="2" fontId="0" fillId="0" borderId="10" xfId="0" applyNumberFormat="1" applyBorder="1"/>
    <xf numFmtId="0" fontId="27" fillId="0" borderId="3" xfId="0" applyFont="1" applyBorder="1" applyAlignment="1">
      <alignment horizontal="justify" vertical="center" wrapText="1"/>
    </xf>
    <xf numFmtId="49" fontId="13" fillId="0" borderId="3" xfId="3" applyNumberFormat="1" applyFont="1" applyBorder="1" applyAlignment="1">
      <alignment horizontal="left"/>
    </xf>
    <xf numFmtId="0" fontId="4" fillId="0" borderId="0" xfId="3" applyAlignment="1">
      <alignment horizontal="left" vertical="top"/>
    </xf>
    <xf numFmtId="0" fontId="13" fillId="0" borderId="0" xfId="3" applyFont="1" applyAlignment="1">
      <alignment horizontal="left" vertical="top"/>
    </xf>
    <xf numFmtId="0" fontId="6" fillId="0" borderId="0" xfId="3" applyFont="1" applyAlignment="1">
      <alignment horizontal="left" vertical="top"/>
    </xf>
    <xf numFmtId="15" fontId="4" fillId="0" borderId="4" xfId="3" applyNumberFormat="1" applyBorder="1" applyAlignment="1">
      <alignment horizontal="left" vertical="top" wrapText="1"/>
    </xf>
    <xf numFmtId="0" fontId="13" fillId="0" borderId="3" xfId="3" applyFont="1" applyBorder="1" applyAlignment="1">
      <alignment horizontal="left" vertical="top" wrapText="1"/>
    </xf>
    <xf numFmtId="0" fontId="4" fillId="0" borderId="3" xfId="3" applyBorder="1" applyAlignment="1">
      <alignment horizontal="left" vertical="top"/>
    </xf>
    <xf numFmtId="0" fontId="13" fillId="0" borderId="5" xfId="3" applyFont="1" applyBorder="1" applyAlignment="1">
      <alignment horizontal="left" vertical="top" wrapText="1"/>
    </xf>
    <xf numFmtId="15" fontId="4" fillId="0" borderId="3" xfId="3" applyNumberFormat="1" applyBorder="1" applyAlignment="1">
      <alignment horizontal="left" vertical="top" wrapText="1"/>
    </xf>
    <xf numFmtId="0" fontId="0" fillId="0" borderId="0" xfId="0" applyAlignment="1">
      <alignment horizontal="left" vertical="top"/>
    </xf>
    <xf numFmtId="167" fontId="22" fillId="7" borderId="3" xfId="3" applyNumberFormat="1" applyFont="1" applyFill="1" applyBorder="1" applyAlignment="1">
      <alignment horizontal="center" vertical="center"/>
    </xf>
    <xf numFmtId="0" fontId="13" fillId="0" borderId="3" xfId="0" applyFont="1" applyBorder="1"/>
    <xf numFmtId="0" fontId="13" fillId="0" borderId="8" xfId="0" applyFont="1" applyBorder="1"/>
    <xf numFmtId="0" fontId="13" fillId="0" borderId="5" xfId="0" applyFont="1" applyBorder="1"/>
    <xf numFmtId="0" fontId="13" fillId="0" borderId="9" xfId="0" applyFont="1" applyBorder="1"/>
    <xf numFmtId="0" fontId="4" fillId="0" borderId="0" xfId="3" applyAlignment="1">
      <alignment horizontal="center" vertical="center"/>
    </xf>
    <xf numFmtId="0" fontId="13" fillId="0" borderId="0" xfId="3" applyFont="1" applyAlignment="1">
      <alignment horizontal="center" vertical="center"/>
    </xf>
    <xf numFmtId="0" fontId="0" fillId="0" borderId="0" xfId="0" applyAlignment="1">
      <alignment horizontal="center" vertical="center"/>
    </xf>
    <xf numFmtId="0" fontId="18" fillId="0" borderId="3" xfId="3" applyFont="1" applyBorder="1" applyAlignment="1">
      <alignment horizontal="center" vertical="center"/>
    </xf>
    <xf numFmtId="0" fontId="19" fillId="0" borderId="5" xfId="3" applyFont="1" applyBorder="1" applyAlignment="1">
      <alignment horizontal="left" vertical="center" wrapText="1"/>
    </xf>
    <xf numFmtId="0" fontId="4" fillId="0" borderId="5" xfId="3" applyBorder="1" applyAlignment="1">
      <alignment vertical="center" wrapText="1"/>
    </xf>
    <xf numFmtId="0" fontId="15" fillId="0" borderId="8" xfId="3" applyFont="1" applyBorder="1" applyAlignment="1">
      <alignment horizontal="center" vertical="center"/>
    </xf>
    <xf numFmtId="2" fontId="6" fillId="0" borderId="3" xfId="3" applyNumberFormat="1" applyFont="1" applyBorder="1" applyAlignment="1">
      <alignment horizontal="center" vertical="center"/>
    </xf>
    <xf numFmtId="168" fontId="13" fillId="0" borderId="3" xfId="3" applyNumberFormat="1" applyFont="1" applyBorder="1" applyAlignment="1">
      <alignment horizontal="center"/>
    </xf>
    <xf numFmtId="169" fontId="22" fillId="7" borderId="3" xfId="3" applyNumberFormat="1" applyFont="1" applyFill="1" applyBorder="1" applyAlignment="1">
      <alignment horizontal="center" vertical="center"/>
    </xf>
    <xf numFmtId="49" fontId="18" fillId="0" borderId="0" xfId="3" applyNumberFormat="1" applyFont="1" applyAlignment="1">
      <alignment horizontal="center"/>
    </xf>
    <xf numFmtId="2" fontId="18" fillId="0" borderId="7" xfId="3" applyNumberFormat="1" applyFont="1" applyBorder="1"/>
    <xf numFmtId="0" fontId="19" fillId="0" borderId="4" xfId="3" applyFont="1" applyBorder="1" applyAlignment="1">
      <alignment horizontal="justify" vertical="center" wrapText="1"/>
    </xf>
    <xf numFmtId="2" fontId="18" fillId="0" borderId="8" xfId="3" applyNumberFormat="1" applyFont="1" applyBorder="1"/>
    <xf numFmtId="49" fontId="4" fillId="0" borderId="4" xfId="3" applyNumberFormat="1" applyBorder="1" applyAlignment="1">
      <alignment vertical="center"/>
    </xf>
    <xf numFmtId="49" fontId="4" fillId="0" borderId="6" xfId="3" applyNumberFormat="1" applyBorder="1" applyAlignment="1">
      <alignment vertical="center"/>
    </xf>
    <xf numFmtId="165" fontId="10" fillId="0" borderId="3" xfId="1" applyNumberFormat="1" applyFont="1" applyBorder="1" applyAlignment="1">
      <alignment horizontal="center" vertical="center" wrapText="1"/>
    </xf>
    <xf numFmtId="2" fontId="28" fillId="0" borderId="0" xfId="0" quotePrefix="1" applyNumberFormat="1" applyFont="1"/>
    <xf numFmtId="2" fontId="13" fillId="0" borderId="3" xfId="3" applyNumberFormat="1" applyFont="1" applyBorder="1" applyAlignment="1">
      <alignment horizontal="center" vertical="center"/>
    </xf>
    <xf numFmtId="2" fontId="13" fillId="0" borderId="0" xfId="3" applyNumberFormat="1" applyFont="1" applyAlignment="1">
      <alignment horizontal="center" vertical="center"/>
    </xf>
    <xf numFmtId="2" fontId="4" fillId="0" borderId="0" xfId="3" applyNumberFormat="1" applyAlignment="1">
      <alignment horizontal="center" vertical="center"/>
    </xf>
    <xf numFmtId="2" fontId="5" fillId="0" borderId="0" xfId="3" applyNumberFormat="1" applyFont="1" applyAlignment="1">
      <alignment horizontal="center" vertical="center" wrapText="1"/>
    </xf>
    <xf numFmtId="2" fontId="4" fillId="0" borderId="3" xfId="3" applyNumberFormat="1" applyBorder="1" applyAlignment="1">
      <alignment horizontal="center" vertical="center"/>
    </xf>
    <xf numFmtId="2" fontId="0" fillId="0" borderId="0" xfId="0" applyNumberFormat="1" applyAlignment="1">
      <alignment horizontal="center" vertical="center"/>
    </xf>
    <xf numFmtId="2" fontId="18" fillId="0" borderId="3" xfId="3" applyNumberFormat="1" applyFont="1" applyBorder="1" applyAlignment="1">
      <alignment horizontal="center" vertical="center"/>
    </xf>
    <xf numFmtId="2" fontId="19" fillId="0" borderId="3" xfId="3" applyNumberFormat="1" applyFont="1" applyBorder="1" applyAlignment="1">
      <alignment horizontal="center" vertical="center"/>
    </xf>
    <xf numFmtId="2" fontId="24" fillId="0" borderId="0" xfId="0" applyNumberFormat="1" applyFont="1"/>
    <xf numFmtId="0" fontId="30" fillId="0" borderId="0" xfId="0" applyFont="1"/>
    <xf numFmtId="49" fontId="18" fillId="0" borderId="10" xfId="3" applyNumberFormat="1" applyFont="1" applyBorder="1" applyAlignment="1">
      <alignment vertical="center"/>
    </xf>
    <xf numFmtId="15" fontId="19" fillId="0" borderId="10" xfId="3" applyNumberFormat="1" applyFont="1" applyBorder="1" applyAlignment="1">
      <alignment vertical="center" wrapText="1"/>
    </xf>
    <xf numFmtId="0" fontId="18" fillId="0" borderId="10" xfId="3" applyFont="1" applyBorder="1" applyAlignment="1">
      <alignment vertical="center"/>
    </xf>
    <xf numFmtId="0" fontId="18" fillId="0" borderId="10" xfId="3" applyFont="1" applyBorder="1"/>
    <xf numFmtId="49" fontId="19" fillId="0" borderId="10" xfId="3" applyNumberFormat="1" applyFont="1" applyBorder="1" applyAlignment="1">
      <alignment vertical="center"/>
    </xf>
    <xf numFmtId="0" fontId="19" fillId="0" borderId="10" xfId="3" applyFont="1" applyBorder="1" applyAlignment="1">
      <alignment vertical="center" wrapText="1"/>
    </xf>
    <xf numFmtId="0" fontId="18" fillId="0" borderId="10" xfId="3" applyFont="1" applyBorder="1" applyAlignment="1">
      <alignment vertical="center" wrapText="1"/>
    </xf>
    <xf numFmtId="49" fontId="18" fillId="0" borderId="4" xfId="3" applyNumberFormat="1" applyFont="1" applyBorder="1" applyAlignment="1">
      <alignment vertical="center"/>
    </xf>
    <xf numFmtId="49" fontId="18" fillId="0" borderId="5" xfId="3" applyNumberFormat="1" applyFont="1" applyBorder="1" applyAlignment="1">
      <alignment vertical="center"/>
    </xf>
    <xf numFmtId="0" fontId="18" fillId="0" borderId="5" xfId="3" applyFont="1" applyBorder="1" applyAlignment="1">
      <alignment vertical="center" wrapText="1"/>
    </xf>
    <xf numFmtId="49" fontId="19" fillId="0" borderId="6" xfId="3" applyNumberFormat="1" applyFont="1" applyBorder="1" applyAlignment="1">
      <alignment horizontal="center" vertical="center"/>
    </xf>
    <xf numFmtId="0" fontId="19" fillId="0" borderId="6" xfId="3" applyFont="1" applyBorder="1" applyAlignment="1">
      <alignment horizontal="center" vertical="center" wrapText="1"/>
    </xf>
    <xf numFmtId="0" fontId="19" fillId="0" borderId="5" xfId="3" applyFont="1" applyBorder="1" applyAlignment="1">
      <alignment horizontal="center" vertical="center" wrapText="1"/>
    </xf>
    <xf numFmtId="0" fontId="6" fillId="0" borderId="0" xfId="3" applyFont="1" applyAlignment="1">
      <alignment horizontal="center"/>
    </xf>
    <xf numFmtId="49" fontId="18" fillId="0" borderId="10" xfId="3" applyNumberFormat="1" applyFont="1" applyBorder="1" applyAlignment="1">
      <alignment horizontal="center"/>
    </xf>
    <xf numFmtId="2" fontId="18" fillId="0" borderId="10" xfId="3" applyNumberFormat="1" applyFont="1" applyBorder="1" applyAlignment="1">
      <alignment horizontal="center"/>
    </xf>
    <xf numFmtId="49" fontId="18" fillId="0" borderId="4" xfId="3" applyNumberFormat="1" applyFont="1" applyBorder="1" applyAlignment="1">
      <alignment horizontal="center"/>
    </xf>
    <xf numFmtId="2" fontId="18" fillId="0" borderId="4" xfId="3" applyNumberFormat="1" applyFont="1" applyBorder="1" applyAlignment="1">
      <alignment horizontal="center"/>
    </xf>
    <xf numFmtId="166" fontId="18" fillId="0" borderId="5" xfId="3" applyNumberFormat="1" applyFont="1" applyBorder="1" applyAlignment="1">
      <alignment horizontal="center"/>
    </xf>
    <xf numFmtId="49" fontId="19" fillId="0" borderId="10" xfId="3" applyNumberFormat="1" applyFont="1" applyBorder="1" applyAlignment="1">
      <alignment horizontal="center" vertical="center"/>
    </xf>
    <xf numFmtId="0" fontId="19" fillId="0" borderId="10" xfId="3" applyFont="1" applyBorder="1" applyAlignment="1">
      <alignment horizontal="center" vertical="center" wrapText="1"/>
    </xf>
    <xf numFmtId="0" fontId="19" fillId="0" borderId="10" xfId="3" applyFont="1" applyBorder="1"/>
    <xf numFmtId="2" fontId="19" fillId="0" borderId="10" xfId="3" applyNumberFormat="1" applyFont="1" applyBorder="1" applyAlignment="1">
      <alignment horizontal="center" vertical="center"/>
    </xf>
    <xf numFmtId="0" fontId="19" fillId="0" borderId="4" xfId="3" applyFont="1" applyBorder="1"/>
    <xf numFmtId="2" fontId="19" fillId="0" borderId="4" xfId="3" applyNumberFormat="1" applyFont="1" applyBorder="1" applyAlignment="1">
      <alignment horizontal="center" vertical="center"/>
    </xf>
    <xf numFmtId="0" fontId="19" fillId="0" borderId="15" xfId="3" applyFont="1" applyBorder="1"/>
    <xf numFmtId="49" fontId="18" fillId="0" borderId="18" xfId="3" applyNumberFormat="1" applyFont="1" applyBorder="1" applyAlignment="1">
      <alignment horizontal="center"/>
    </xf>
    <xf numFmtId="2" fontId="18" fillId="0" borderId="18" xfId="3" applyNumberFormat="1" applyFont="1" applyBorder="1" applyAlignment="1">
      <alignment horizontal="center"/>
    </xf>
    <xf numFmtId="0" fontId="19" fillId="0" borderId="9" xfId="3" applyFont="1" applyBorder="1"/>
    <xf numFmtId="0" fontId="19" fillId="0" borderId="5" xfId="3" applyFont="1" applyBorder="1"/>
    <xf numFmtId="2" fontId="19" fillId="0" borderId="5" xfId="3" applyNumberFormat="1" applyFont="1" applyBorder="1" applyAlignment="1">
      <alignment horizontal="center" vertical="center"/>
    </xf>
    <xf numFmtId="0" fontId="20" fillId="0" borderId="3" xfId="3" applyFont="1" applyBorder="1"/>
    <xf numFmtId="0" fontId="20" fillId="0" borderId="4" xfId="3" applyFont="1" applyBorder="1"/>
    <xf numFmtId="0" fontId="20" fillId="0" borderId="10" xfId="3" applyFont="1" applyBorder="1"/>
    <xf numFmtId="0" fontId="20" fillId="0" borderId="18" xfId="3" applyFont="1" applyBorder="1"/>
    <xf numFmtId="0" fontId="9" fillId="0" borderId="0" xfId="0" applyFont="1"/>
    <xf numFmtId="0" fontId="9" fillId="0" borderId="10" xfId="0" applyFont="1" applyBorder="1"/>
    <xf numFmtId="2" fontId="0" fillId="0" borderId="10" xfId="0" applyNumberFormat="1" applyBorder="1" applyAlignment="1">
      <alignment horizontal="center" vertical="center"/>
    </xf>
    <xf numFmtId="166" fontId="18" fillId="0" borderId="10" xfId="3" applyNumberFormat="1" applyFont="1" applyBorder="1" applyAlignment="1">
      <alignment horizontal="center"/>
    </xf>
    <xf numFmtId="2" fontId="24" fillId="0" borderId="10" xfId="0" applyNumberFormat="1" applyFont="1" applyBorder="1"/>
    <xf numFmtId="49" fontId="18" fillId="0" borderId="7" xfId="3" applyNumberFormat="1" applyFont="1" applyBorder="1" applyAlignment="1">
      <alignment horizontal="left" vertical="center"/>
    </xf>
    <xf numFmtId="0" fontId="9" fillId="0" borderId="20" xfId="0" applyFont="1" applyBorder="1"/>
    <xf numFmtId="49" fontId="18" fillId="0" borderId="6" xfId="3" applyNumberFormat="1" applyFont="1" applyBorder="1" applyAlignment="1">
      <alignment horizontal="center"/>
    </xf>
    <xf numFmtId="166" fontId="18" fillId="0" borderId="6" xfId="3" applyNumberFormat="1" applyFont="1" applyBorder="1" applyAlignment="1">
      <alignment horizontal="center"/>
    </xf>
    <xf numFmtId="166" fontId="18" fillId="0" borderId="21" xfId="3" applyNumberFormat="1" applyFont="1" applyBorder="1" applyAlignment="1">
      <alignment horizontal="center"/>
    </xf>
    <xf numFmtId="0" fontId="0" fillId="0" borderId="20" xfId="0" applyBorder="1"/>
    <xf numFmtId="2" fontId="0" fillId="0" borderId="20" xfId="0" applyNumberFormat="1" applyBorder="1" applyAlignment="1">
      <alignment horizontal="center" vertical="center"/>
    </xf>
    <xf numFmtId="2" fontId="18" fillId="0" borderId="5" xfId="3" applyNumberFormat="1" applyFont="1" applyBorder="1" applyAlignment="1">
      <alignment horizontal="center" vertical="center"/>
    </xf>
    <xf numFmtId="2" fontId="17" fillId="0" borderId="5" xfId="3" applyNumberFormat="1" applyFont="1" applyBorder="1" applyAlignment="1">
      <alignment horizontal="center"/>
    </xf>
    <xf numFmtId="49" fontId="18" fillId="0" borderId="8" xfId="3" applyNumberFormat="1" applyFont="1" applyBorder="1" applyAlignment="1">
      <alignment horizontal="left" vertical="center"/>
    </xf>
    <xf numFmtId="49" fontId="18" fillId="0" borderId="3" xfId="3" applyNumberFormat="1" applyFont="1" applyBorder="1" applyAlignment="1">
      <alignment horizontal="left"/>
    </xf>
    <xf numFmtId="49" fontId="20" fillId="0" borderId="3" xfId="3" applyNumberFormat="1" applyFont="1" applyBorder="1" applyAlignment="1">
      <alignment horizontal="left"/>
    </xf>
    <xf numFmtId="49" fontId="21" fillId="0" borderId="3" xfId="3" applyNumberFormat="1" applyFont="1" applyBorder="1" applyAlignment="1">
      <alignment horizontal="left" vertical="center"/>
    </xf>
    <xf numFmtId="49" fontId="20" fillId="0" borderId="3" xfId="3" applyNumberFormat="1" applyFont="1" applyBorder="1" applyAlignment="1">
      <alignment horizontal="left" vertical="center"/>
    </xf>
    <xf numFmtId="0" fontId="0" fillId="0" borderId="0" xfId="0" applyAlignment="1">
      <alignment horizontal="left"/>
    </xf>
    <xf numFmtId="0" fontId="31" fillId="0" borderId="3" xfId="0" quotePrefix="1" applyFont="1" applyBorder="1" applyAlignment="1">
      <alignment horizontal="justify" vertical="center" wrapText="1"/>
    </xf>
    <xf numFmtId="2" fontId="28" fillId="0" borderId="0" xfId="0" applyNumberFormat="1" applyFont="1"/>
    <xf numFmtId="0" fontId="18" fillId="0" borderId="0" xfId="3" applyFont="1"/>
    <xf numFmtId="2" fontId="32" fillId="0" borderId="3" xfId="3" applyNumberFormat="1" applyFont="1" applyBorder="1" applyAlignment="1">
      <alignment horizontal="center"/>
    </xf>
    <xf numFmtId="0" fontId="31" fillId="0" borderId="3" xfId="0" applyFont="1" applyBorder="1" applyAlignment="1">
      <alignment horizontal="justify" vertical="center" wrapText="1"/>
    </xf>
    <xf numFmtId="2" fontId="19" fillId="0" borderId="3" xfId="3" applyNumberFormat="1" applyFont="1" applyBorder="1"/>
    <xf numFmtId="2" fontId="22" fillId="0" borderId="3" xfId="3" applyNumberFormat="1" applyFont="1" applyBorder="1"/>
    <xf numFmtId="2" fontId="5" fillId="0" borderId="7" xfId="3" applyNumberFormat="1" applyFont="1" applyBorder="1" applyAlignment="1">
      <alignment horizontal="center"/>
    </xf>
    <xf numFmtId="0" fontId="4" fillId="0" borderId="7" xfId="3" applyBorder="1"/>
    <xf numFmtId="2" fontId="32" fillId="7" borderId="3" xfId="3" applyNumberFormat="1" applyFont="1" applyFill="1" applyBorder="1" applyAlignment="1">
      <alignment horizontal="center" vertical="center"/>
    </xf>
    <xf numFmtId="0" fontId="33" fillId="8" borderId="22" xfId="0" applyFont="1" applyFill="1" applyBorder="1" applyAlignment="1">
      <alignment wrapText="1"/>
    </xf>
    <xf numFmtId="0" fontId="33" fillId="0" borderId="0" xfId="0" applyFont="1"/>
    <xf numFmtId="49" fontId="17" fillId="0" borderId="3" xfId="3" applyNumberFormat="1" applyFont="1" applyBorder="1" applyAlignment="1">
      <alignment horizontal="center"/>
    </xf>
    <xf numFmtId="166" fontId="18" fillId="0" borderId="7" xfId="3" applyNumberFormat="1" applyFont="1" applyBorder="1" applyAlignment="1">
      <alignment horizontal="center"/>
    </xf>
    <xf numFmtId="0" fontId="27" fillId="0" borderId="3" xfId="0" quotePrefix="1" applyFont="1" applyBorder="1" applyAlignment="1">
      <alignment horizontal="justify" vertical="center" wrapText="1"/>
    </xf>
    <xf numFmtId="0" fontId="4" fillId="0" borderId="5" xfId="3" applyBorder="1" applyAlignment="1">
      <alignment horizontal="center" vertical="center" wrapText="1"/>
    </xf>
    <xf numFmtId="0" fontId="0" fillId="4" borderId="0" xfId="0" applyFill="1"/>
    <xf numFmtId="44" fontId="0" fillId="0" borderId="0" xfId="0" applyNumberFormat="1"/>
    <xf numFmtId="2" fontId="17" fillId="0" borderId="7" xfId="3" applyNumberFormat="1" applyFont="1" applyBorder="1" applyAlignment="1">
      <alignment horizontal="center"/>
    </xf>
    <xf numFmtId="2" fontId="24" fillId="0" borderId="24" xfId="0" applyNumberFormat="1" applyFont="1" applyBorder="1"/>
    <xf numFmtId="0" fontId="10" fillId="0" borderId="6" xfId="0" applyFont="1" applyBorder="1" applyAlignment="1">
      <alignment horizontal="center" vertical="center"/>
    </xf>
    <xf numFmtId="0" fontId="0" fillId="9" borderId="0" xfId="0" applyFill="1"/>
    <xf numFmtId="0" fontId="0" fillId="10" borderId="0" xfId="0" applyFill="1"/>
    <xf numFmtId="0" fontId="0" fillId="11" borderId="0" xfId="0" applyFill="1"/>
    <xf numFmtId="0" fontId="12" fillId="0" borderId="3" xfId="0" quotePrefix="1" applyFont="1" applyBorder="1" applyAlignment="1">
      <alignment horizontal="justify" vertical="center" wrapText="1"/>
    </xf>
    <xf numFmtId="164" fontId="12" fillId="0" borderId="3" xfId="0" applyNumberFormat="1" applyFont="1" applyBorder="1" applyAlignment="1">
      <alignment horizontal="center" vertical="center"/>
    </xf>
    <xf numFmtId="0" fontId="37" fillId="0" borderId="3" xfId="2" applyFont="1" applyBorder="1" applyAlignment="1">
      <alignment horizontal="center" vertical="center"/>
    </xf>
    <xf numFmtId="0" fontId="8" fillId="0" borderId="3" xfId="0" applyFont="1" applyBorder="1" applyAlignment="1">
      <alignment horizontal="justify" vertical="center"/>
    </xf>
    <xf numFmtId="0" fontId="12" fillId="0" borderId="3" xfId="4" applyFont="1" applyBorder="1" applyAlignment="1">
      <alignment horizontal="justify" vertical="center" wrapText="1"/>
    </xf>
    <xf numFmtId="0" fontId="12" fillId="0" borderId="3" xfId="0" applyFont="1" applyBorder="1" applyAlignment="1">
      <alignment horizontal="center" vertical="center"/>
    </xf>
    <xf numFmtId="44" fontId="10" fillId="0" borderId="3" xfId="1" applyFont="1" applyFill="1" applyBorder="1" applyAlignment="1" applyProtection="1">
      <alignment horizontal="justify" vertical="center" wrapText="1"/>
    </xf>
    <xf numFmtId="0" fontId="10" fillId="0" borderId="3" xfId="0" quotePrefix="1" applyFont="1" applyBorder="1" applyAlignment="1">
      <alignment horizontal="justify" vertical="top" wrapText="1"/>
    </xf>
    <xf numFmtId="7" fontId="36" fillId="0" borderId="24" xfId="1" applyNumberFormat="1" applyFont="1" applyFill="1" applyBorder="1" applyAlignment="1">
      <alignment vertical="center" wrapText="1"/>
    </xf>
    <xf numFmtId="44" fontId="12" fillId="0" borderId="3" xfId="1" applyFont="1" applyFill="1" applyBorder="1" applyAlignment="1" applyProtection="1">
      <alignment horizontal="justify" vertical="center" wrapText="1"/>
    </xf>
    <xf numFmtId="44" fontId="10" fillId="0" borderId="3" xfId="1" applyFont="1" applyFill="1" applyBorder="1" applyAlignment="1">
      <alignment horizontal="justify" vertical="center" wrapText="1"/>
    </xf>
    <xf numFmtId="44" fontId="10" fillId="0" borderId="3" xfId="1" applyFont="1" applyFill="1" applyBorder="1" applyAlignment="1" applyProtection="1">
      <alignment horizontal="right" vertical="center" wrapText="1"/>
    </xf>
    <xf numFmtId="0" fontId="38" fillId="2" borderId="0" xfId="0" applyFont="1" applyFill="1" applyAlignment="1">
      <alignment horizontal="center"/>
    </xf>
    <xf numFmtId="0" fontId="0" fillId="0" borderId="3" xfId="0" applyBorder="1" applyAlignment="1">
      <alignment horizontal="center"/>
    </xf>
    <xf numFmtId="0" fontId="0" fillId="5" borderId="3" xfId="0" applyFill="1" applyBorder="1" applyAlignment="1">
      <alignment horizontal="center"/>
    </xf>
    <xf numFmtId="0" fontId="3" fillId="0" borderId="0" xfId="2" applyFont="1" applyAlignment="1">
      <alignment horizontal="center"/>
    </xf>
    <xf numFmtId="0" fontId="5" fillId="0" borderId="0" xfId="2" applyFont="1" applyAlignment="1">
      <alignment horizontal="center"/>
    </xf>
    <xf numFmtId="0" fontId="6" fillId="0" borderId="0" xfId="2" applyFont="1" applyAlignment="1">
      <alignment horizontal="center"/>
    </xf>
    <xf numFmtId="0" fontId="15" fillId="2" borderId="3" xfId="3" applyFont="1" applyFill="1" applyBorder="1" applyAlignment="1">
      <alignment horizontal="center" vertical="center"/>
    </xf>
    <xf numFmtId="0" fontId="7" fillId="0" borderId="4" xfId="3" applyFont="1" applyBorder="1" applyAlignment="1">
      <alignment horizontal="center" vertical="center"/>
    </xf>
    <xf numFmtId="0" fontId="7" fillId="0" borderId="6" xfId="3" applyFont="1" applyBorder="1" applyAlignment="1">
      <alignment horizontal="center" vertical="center"/>
    </xf>
    <xf numFmtId="0" fontId="7" fillId="0" borderId="5" xfId="3" applyFont="1" applyBorder="1" applyAlignment="1">
      <alignment horizontal="center" vertical="center"/>
    </xf>
    <xf numFmtId="0" fontId="23" fillId="2" borderId="4" xfId="3" applyFont="1" applyFill="1" applyBorder="1" applyAlignment="1">
      <alignment horizontal="center" vertical="center"/>
    </xf>
    <xf numFmtId="0" fontId="23" fillId="2" borderId="5" xfId="3" applyFont="1" applyFill="1" applyBorder="1" applyAlignment="1">
      <alignment horizontal="center" vertical="center"/>
    </xf>
    <xf numFmtId="49" fontId="19" fillId="0" borderId="4" xfId="3" applyNumberFormat="1" applyFont="1" applyBorder="1" applyAlignment="1">
      <alignment horizontal="center" vertical="center"/>
    </xf>
    <xf numFmtId="49" fontId="19" fillId="0" borderId="6" xfId="3" applyNumberFormat="1" applyFont="1" applyBorder="1" applyAlignment="1">
      <alignment horizontal="center" vertical="center"/>
    </xf>
    <xf numFmtId="49" fontId="19" fillId="0" borderId="5" xfId="3" applyNumberFormat="1" applyFont="1" applyBorder="1" applyAlignment="1">
      <alignment horizontal="center" vertical="center"/>
    </xf>
    <xf numFmtId="0" fontId="19" fillId="0" borderId="4" xfId="3" applyFont="1" applyBorder="1" applyAlignment="1">
      <alignment horizontal="center" vertical="top" wrapText="1"/>
    </xf>
    <xf numFmtId="0" fontId="19" fillId="0" borderId="6" xfId="3" applyFont="1" applyBorder="1" applyAlignment="1">
      <alignment horizontal="center" vertical="top" wrapText="1"/>
    </xf>
    <xf numFmtId="0" fontId="19" fillId="0" borderId="5" xfId="3" applyFont="1" applyBorder="1" applyAlignment="1">
      <alignment horizontal="center" vertical="top" wrapText="1"/>
    </xf>
    <xf numFmtId="0" fontId="23" fillId="2" borderId="3" xfId="3" applyFont="1" applyFill="1" applyBorder="1" applyAlignment="1">
      <alignment horizontal="center" vertical="center"/>
    </xf>
    <xf numFmtId="0" fontId="15" fillId="2" borderId="4" xfId="3" applyFont="1" applyFill="1" applyBorder="1" applyAlignment="1">
      <alignment horizontal="center" vertical="center"/>
    </xf>
    <xf numFmtId="0" fontId="15" fillId="2" borderId="5" xfId="3" applyFont="1" applyFill="1" applyBorder="1" applyAlignment="1">
      <alignment horizontal="center" vertical="center"/>
    </xf>
    <xf numFmtId="49" fontId="4" fillId="0" borderId="4" xfId="3" applyNumberFormat="1" applyBorder="1" applyAlignment="1">
      <alignment horizontal="center" vertical="center"/>
    </xf>
    <xf numFmtId="49" fontId="4" fillId="0" borderId="6" xfId="3" applyNumberFormat="1" applyBorder="1" applyAlignment="1">
      <alignment horizontal="center" vertical="center"/>
    </xf>
    <xf numFmtId="0" fontId="4" fillId="0" borderId="11" xfId="3" applyBorder="1" applyAlignment="1">
      <alignment horizontal="center" vertical="center" wrapText="1"/>
    </xf>
    <xf numFmtId="49" fontId="4" fillId="0" borderId="10" xfId="3" applyNumberFormat="1" applyBorder="1" applyAlignment="1">
      <alignment horizontal="center" vertical="center"/>
    </xf>
    <xf numFmtId="0" fontId="4" fillId="0" borderId="17" xfId="3" applyBorder="1" applyAlignment="1">
      <alignment horizontal="center" vertical="center" wrapText="1"/>
    </xf>
    <xf numFmtId="0" fontId="4" fillId="0" borderId="6" xfId="3" applyBorder="1" applyAlignment="1">
      <alignment horizontal="center" vertical="center" wrapText="1"/>
    </xf>
    <xf numFmtId="0" fontId="4" fillId="0" borderId="16" xfId="3" applyBorder="1" applyAlignment="1">
      <alignment horizontal="center" vertical="center" wrapText="1"/>
    </xf>
    <xf numFmtId="49" fontId="4" fillId="0" borderId="5" xfId="3" applyNumberFormat="1" applyBorder="1" applyAlignment="1">
      <alignment horizontal="center" vertical="center"/>
    </xf>
    <xf numFmtId="0" fontId="4" fillId="0" borderId="4" xfId="3" applyBorder="1" applyAlignment="1">
      <alignment horizontal="left" vertical="top" wrapText="1"/>
    </xf>
    <xf numFmtId="0" fontId="4" fillId="0" borderId="6" xfId="3" applyBorder="1" applyAlignment="1">
      <alignment horizontal="left" vertical="top" wrapText="1"/>
    </xf>
    <xf numFmtId="0" fontId="4" fillId="0" borderId="5" xfId="3" applyBorder="1" applyAlignment="1">
      <alignment horizontal="left" vertical="top" wrapText="1"/>
    </xf>
    <xf numFmtId="0" fontId="6" fillId="0" borderId="0" xfId="3" applyFont="1" applyAlignment="1">
      <alignment horizontal="center"/>
    </xf>
    <xf numFmtId="0" fontId="4" fillId="0" borderId="4" xfId="3" applyBorder="1" applyAlignment="1">
      <alignment horizontal="center" vertical="center" wrapText="1"/>
    </xf>
    <xf numFmtId="0" fontId="19" fillId="0" borderId="4" xfId="3" applyFont="1" applyBorder="1" applyAlignment="1">
      <alignment horizontal="left" vertical="center" wrapText="1"/>
    </xf>
    <xf numFmtId="0" fontId="19" fillId="0" borderId="6" xfId="3" applyFont="1" applyBorder="1" applyAlignment="1">
      <alignment horizontal="left" vertical="center" wrapText="1"/>
    </xf>
    <xf numFmtId="0" fontId="19" fillId="0" borderId="5" xfId="3" applyFont="1" applyBorder="1" applyAlignment="1">
      <alignment horizontal="left" vertical="center" wrapText="1"/>
    </xf>
    <xf numFmtId="0" fontId="15" fillId="2" borderId="3" xfId="3" applyFont="1" applyFill="1" applyBorder="1" applyAlignment="1">
      <alignment horizontal="left" vertical="center"/>
    </xf>
    <xf numFmtId="0" fontId="5" fillId="0" borderId="0" xfId="3" applyFont="1" applyAlignment="1">
      <alignment horizontal="center" vertical="center"/>
    </xf>
    <xf numFmtId="0" fontId="13" fillId="0" borderId="0" xfId="3" applyFont="1" applyAlignment="1">
      <alignment horizontal="right"/>
    </xf>
    <xf numFmtId="0" fontId="3" fillId="0" borderId="0" xfId="3" applyFont="1" applyAlignment="1">
      <alignment horizontal="center"/>
    </xf>
    <xf numFmtId="0" fontId="4" fillId="0" borderId="0" xfId="3" applyAlignment="1">
      <alignment horizontal="center"/>
    </xf>
    <xf numFmtId="0" fontId="19" fillId="0" borderId="6" xfId="3" applyFont="1" applyBorder="1" applyAlignment="1">
      <alignment horizontal="justify" vertical="center" wrapText="1"/>
    </xf>
    <xf numFmtId="0" fontId="19" fillId="0" borderId="5" xfId="3" applyFont="1" applyBorder="1" applyAlignment="1">
      <alignment horizontal="justify" vertical="center" wrapText="1"/>
    </xf>
    <xf numFmtId="0" fontId="19" fillId="0" borderId="4" xfId="3" applyFont="1" applyBorder="1" applyAlignment="1">
      <alignment horizontal="left" vertical="top" wrapText="1"/>
    </xf>
    <xf numFmtId="0" fontId="19" fillId="0" borderId="6" xfId="3" applyFont="1" applyBorder="1" applyAlignment="1">
      <alignment horizontal="left" vertical="top" wrapText="1"/>
    </xf>
    <xf numFmtId="0" fontId="19" fillId="0" borderId="5" xfId="3" applyFont="1" applyBorder="1" applyAlignment="1">
      <alignment horizontal="left" vertical="top" wrapText="1"/>
    </xf>
    <xf numFmtId="0" fontId="20" fillId="0" borderId="3" xfId="3" applyFont="1" applyBorder="1" applyAlignment="1">
      <alignment horizontal="center" vertical="center"/>
    </xf>
    <xf numFmtId="2" fontId="14" fillId="0" borderId="0" xfId="3" applyNumberFormat="1" applyFont="1" applyAlignment="1">
      <alignment horizontal="left" vertical="center" wrapText="1"/>
    </xf>
    <xf numFmtId="0" fontId="14" fillId="0" borderId="0" xfId="3" applyFont="1" applyAlignment="1">
      <alignment horizontal="left" vertical="center" wrapText="1"/>
    </xf>
    <xf numFmtId="0" fontId="7" fillId="0" borderId="3" xfId="3" applyFont="1" applyBorder="1" applyAlignment="1">
      <alignment horizontal="center" vertical="center"/>
    </xf>
    <xf numFmtId="0" fontId="20" fillId="0" borderId="4" xfId="3" applyFont="1" applyBorder="1" applyAlignment="1">
      <alignment horizontal="center" vertical="center"/>
    </xf>
    <xf numFmtId="0" fontId="20" fillId="0" borderId="6" xfId="3" applyFont="1" applyBorder="1" applyAlignment="1">
      <alignment horizontal="center" vertical="center"/>
    </xf>
    <xf numFmtId="0" fontId="20" fillId="0" borderId="5" xfId="3" applyFont="1" applyBorder="1" applyAlignment="1">
      <alignment horizontal="center" vertical="center"/>
    </xf>
    <xf numFmtId="0" fontId="19" fillId="0" borderId="17"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16" xfId="3" applyFont="1" applyBorder="1" applyAlignment="1">
      <alignment horizontal="center" vertical="center" wrapText="1"/>
    </xf>
    <xf numFmtId="2" fontId="23" fillId="2" borderId="3" xfId="3" applyNumberFormat="1" applyFont="1" applyFill="1" applyBorder="1" applyAlignment="1">
      <alignment horizontal="center" vertical="center"/>
    </xf>
    <xf numFmtId="0" fontId="20" fillId="0" borderId="10" xfId="3" applyFont="1" applyBorder="1" applyAlignment="1">
      <alignment horizontal="center" vertical="center"/>
    </xf>
    <xf numFmtId="0" fontId="20" fillId="0" borderId="20" xfId="3" applyFont="1" applyBorder="1" applyAlignment="1">
      <alignment horizontal="center" vertical="center"/>
    </xf>
    <xf numFmtId="0" fontId="29" fillId="0" borderId="3" xfId="3" applyFont="1" applyBorder="1" applyAlignment="1">
      <alignment horizontal="center" vertical="center" wrapText="1"/>
    </xf>
    <xf numFmtId="0" fontId="19" fillId="0" borderId="5" xfId="3" applyFont="1" applyBorder="1" applyAlignment="1">
      <alignment horizontal="center" vertical="center" wrapText="1"/>
    </xf>
    <xf numFmtId="2" fontId="18" fillId="0" borderId="21" xfId="3" applyNumberFormat="1" applyFont="1" applyBorder="1" applyAlignment="1">
      <alignment horizontal="center"/>
    </xf>
    <xf numFmtId="2" fontId="18" fillId="0" borderId="23" xfId="3" applyNumberFormat="1" applyFont="1" applyBorder="1" applyAlignment="1">
      <alignment horizontal="center"/>
    </xf>
    <xf numFmtId="0" fontId="20" fillId="0" borderId="16" xfId="3" applyFont="1" applyBorder="1" applyAlignment="1">
      <alignment horizontal="center" vertical="center"/>
    </xf>
    <xf numFmtId="0" fontId="28" fillId="0" borderId="3" xfId="3" applyFont="1" applyBorder="1" applyAlignment="1">
      <alignment horizontal="center" vertical="center" wrapText="1"/>
    </xf>
    <xf numFmtId="2" fontId="18" fillId="0" borderId="7" xfId="3" applyNumberFormat="1" applyFont="1" applyBorder="1" applyAlignment="1">
      <alignment horizontal="center"/>
    </xf>
    <xf numFmtId="2" fontId="18" fillId="0" borderId="8" xfId="3" applyNumberFormat="1" applyFont="1" applyBorder="1" applyAlignment="1">
      <alignment horizontal="center"/>
    </xf>
    <xf numFmtId="0" fontId="7" fillId="0" borderId="16" xfId="3" applyFont="1" applyBorder="1" applyAlignment="1">
      <alignment horizontal="center" vertical="center"/>
    </xf>
    <xf numFmtId="2" fontId="15" fillId="2" borderId="3" xfId="3" applyNumberFormat="1" applyFont="1" applyFill="1" applyBorder="1" applyAlignment="1">
      <alignment horizontal="center" vertical="center"/>
    </xf>
    <xf numFmtId="0" fontId="4" fillId="0" borderId="5" xfId="3" applyBorder="1" applyAlignment="1">
      <alignment horizontal="center" vertical="center" wrapText="1"/>
    </xf>
    <xf numFmtId="2" fontId="13" fillId="0" borderId="7" xfId="3" applyNumberFormat="1" applyFont="1" applyBorder="1" applyAlignment="1">
      <alignment horizontal="center"/>
    </xf>
    <xf numFmtId="2" fontId="13" fillId="0" borderId="8" xfId="3" applyNumberFormat="1" applyFont="1" applyBorder="1" applyAlignment="1">
      <alignment horizontal="center"/>
    </xf>
    <xf numFmtId="0" fontId="28" fillId="0" borderId="4" xfId="3" applyFont="1" applyBorder="1" applyAlignment="1">
      <alignment horizontal="center" vertical="center" wrapText="1"/>
    </xf>
    <xf numFmtId="0" fontId="20" fillId="0" borderId="19" xfId="3" applyFont="1" applyBorder="1" applyAlignment="1">
      <alignment horizontal="center" vertical="center"/>
    </xf>
    <xf numFmtId="0" fontId="19" fillId="0" borderId="4" xfId="3" applyFont="1" applyBorder="1" applyAlignment="1">
      <alignment horizontal="center" vertical="center" wrapText="1"/>
    </xf>
    <xf numFmtId="2" fontId="18" fillId="0" borderId="10" xfId="3" applyNumberFormat="1" applyFont="1" applyBorder="1" applyAlignment="1">
      <alignment horizontal="center"/>
    </xf>
    <xf numFmtId="0" fontId="13" fillId="0" borderId="14" xfId="3" applyFont="1" applyBorder="1" applyAlignment="1">
      <alignment horizontal="left" vertical="top" wrapText="1"/>
    </xf>
    <xf numFmtId="0" fontId="13" fillId="0" borderId="6" xfId="3" applyFont="1" applyBorder="1" applyAlignment="1">
      <alignment horizontal="left" vertical="top" wrapText="1"/>
    </xf>
    <xf numFmtId="0" fontId="13" fillId="0" borderId="5" xfId="3" applyFont="1" applyBorder="1" applyAlignment="1">
      <alignment horizontal="left" vertical="top" wrapText="1"/>
    </xf>
    <xf numFmtId="0" fontId="15" fillId="2" borderId="3" xfId="3" applyFont="1" applyFill="1" applyBorder="1" applyAlignment="1">
      <alignment horizontal="left" vertical="top"/>
    </xf>
    <xf numFmtId="0" fontId="4" fillId="0" borderId="4" xfId="3" applyBorder="1" applyAlignment="1">
      <alignment horizontal="left" vertical="center" wrapText="1"/>
    </xf>
    <xf numFmtId="0" fontId="4" fillId="0" borderId="6" xfId="3" applyBorder="1" applyAlignment="1">
      <alignment horizontal="left" vertical="center" wrapText="1"/>
    </xf>
    <xf numFmtId="0" fontId="25" fillId="0" borderId="14" xfId="3" applyFont="1" applyBorder="1" applyAlignment="1">
      <alignment horizontal="left" vertical="top" wrapText="1"/>
    </xf>
    <xf numFmtId="2" fontId="13" fillId="0" borderId="15" xfId="3" applyNumberFormat="1" applyFont="1" applyBorder="1" applyAlignment="1">
      <alignment horizontal="center"/>
    </xf>
    <xf numFmtId="2" fontId="13" fillId="0" borderId="9" xfId="3" applyNumberFormat="1" applyFont="1" applyBorder="1" applyAlignment="1">
      <alignment horizontal="center"/>
    </xf>
    <xf numFmtId="0" fontId="13" fillId="0" borderId="12" xfId="3" applyFont="1" applyBorder="1" applyAlignment="1">
      <alignment horizontal="left" vertical="top" wrapText="1"/>
    </xf>
    <xf numFmtId="49" fontId="13" fillId="0" borderId="13" xfId="3" applyNumberFormat="1" applyFont="1" applyBorder="1" applyAlignment="1">
      <alignment horizontal="left" vertical="top" wrapText="1"/>
    </xf>
    <xf numFmtId="49" fontId="4" fillId="0" borderId="6" xfId="3" applyNumberFormat="1" applyBorder="1" applyAlignment="1">
      <alignment horizontal="left" vertical="top" wrapText="1"/>
    </xf>
    <xf numFmtId="49" fontId="4" fillId="0" borderId="5" xfId="3" applyNumberFormat="1" applyBorder="1" applyAlignment="1">
      <alignment horizontal="left" vertical="top" wrapText="1"/>
    </xf>
    <xf numFmtId="0" fontId="4" fillId="0" borderId="4" xfId="3" quotePrefix="1" applyBorder="1" applyAlignment="1">
      <alignment horizontal="center" vertical="center" wrapText="1"/>
    </xf>
    <xf numFmtId="49" fontId="4" fillId="0" borderId="4" xfId="3" applyNumberFormat="1" applyBorder="1" applyAlignment="1">
      <alignment horizontal="center" vertical="center" wrapText="1"/>
    </xf>
    <xf numFmtId="0" fontId="7" fillId="0" borderId="10" xfId="3" applyFont="1" applyBorder="1" applyAlignment="1">
      <alignment horizontal="center" vertical="center"/>
    </xf>
    <xf numFmtId="0" fontId="4" fillId="0" borderId="4" xfId="3" applyBorder="1" applyAlignment="1">
      <alignment horizontal="center" vertical="top" wrapText="1"/>
    </xf>
    <xf numFmtId="0" fontId="4" fillId="0" borderId="6" xfId="3" applyBorder="1" applyAlignment="1">
      <alignment horizontal="center" vertical="top" wrapText="1"/>
    </xf>
    <xf numFmtId="0" fontId="4" fillId="0" borderId="5" xfId="3" applyBorder="1" applyAlignment="1">
      <alignment horizontal="center" vertical="top" wrapText="1"/>
    </xf>
    <xf numFmtId="0" fontId="28" fillId="0" borderId="4" xfId="3" applyFont="1" applyBorder="1" applyAlignment="1">
      <alignment horizontal="left" vertical="top" wrapText="1"/>
    </xf>
    <xf numFmtId="0" fontId="28" fillId="0" borderId="4" xfId="3" applyFont="1" applyBorder="1" applyAlignment="1">
      <alignment horizontal="center" vertical="top" wrapText="1"/>
    </xf>
    <xf numFmtId="0" fontId="28" fillId="0" borderId="6" xfId="3" applyFont="1" applyBorder="1" applyAlignment="1">
      <alignment horizontal="center" vertical="top" wrapText="1"/>
    </xf>
    <xf numFmtId="0" fontId="28" fillId="0" borderId="5" xfId="3" applyFont="1" applyBorder="1" applyAlignment="1">
      <alignment horizontal="center" vertical="top" wrapText="1"/>
    </xf>
  </cellXfs>
  <cellStyles count="7">
    <cellStyle name="Moneda" xfId="1" builtinId="4"/>
    <cellStyle name="Moneda 2 2" xfId="5"/>
    <cellStyle name="Normal" xfId="0" builtinId="0"/>
    <cellStyle name="Normal 2" xfId="3"/>
    <cellStyle name="Normal 4" xfId="4"/>
    <cellStyle name="Normal 5" xfId="6"/>
    <cellStyle name="Normal_Edocta0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752475</xdr:colOff>
      <xdr:row>150</xdr:row>
      <xdr:rowOff>342900</xdr:rowOff>
    </xdr:from>
    <xdr:ext cx="1286982" cy="601132"/>
    <xdr:pic>
      <xdr:nvPicPr>
        <xdr:cNvPr id="7" name="图片 5" descr="1_View01(16)">
          <a:extLst>
            <a:ext uri="{FF2B5EF4-FFF2-40B4-BE49-F238E27FC236}">
              <a16:creationId xmlns:a16="http://schemas.microsoft.com/office/drawing/2014/main" id="{4D398A5D-B79E-4A97-9CE0-4069B086717E}"/>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rcRect l="11364" t="23788" r="7115" b="15303"/>
        <a:stretch>
          <a:fillRect/>
        </a:stretch>
      </xdr:blipFill>
      <xdr:spPr>
        <a:xfrm>
          <a:off x="7686675" y="128073150"/>
          <a:ext cx="1286982" cy="601132"/>
        </a:xfrm>
        <a:prstGeom prst="rect">
          <a:avLst/>
        </a:prstGeom>
      </xdr:spPr>
    </xdr:pic>
    <xdr:clientData/>
  </xdr:oneCellAnchor>
  <xdr:twoCellAnchor>
    <xdr:from>
      <xdr:col>6</xdr:col>
      <xdr:colOff>161926</xdr:colOff>
      <xdr:row>143</xdr:row>
      <xdr:rowOff>602673</xdr:rowOff>
    </xdr:from>
    <xdr:to>
      <xdr:col>7</xdr:col>
      <xdr:colOff>669926</xdr:colOff>
      <xdr:row>144</xdr:row>
      <xdr:rowOff>648496</xdr:rowOff>
    </xdr:to>
    <xdr:pic>
      <xdr:nvPicPr>
        <xdr:cNvPr id="8" name="Imagen 12">
          <a:extLst>
            <a:ext uri="{FF2B5EF4-FFF2-40B4-BE49-F238E27FC236}">
              <a16:creationId xmlns:a16="http://schemas.microsoft.com/office/drawing/2014/main" id="{F9F10F83-6105-450D-AA81-75E79C2F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96126" y="116864823"/>
          <a:ext cx="1270000" cy="864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320675</xdr:colOff>
      <xdr:row>142</xdr:row>
      <xdr:rowOff>105930</xdr:rowOff>
    </xdr:from>
    <xdr:to>
      <xdr:col>7</xdr:col>
      <xdr:colOff>563638</xdr:colOff>
      <xdr:row>143</xdr:row>
      <xdr:rowOff>423671</xdr:rowOff>
    </xdr:to>
    <xdr:pic>
      <xdr:nvPicPr>
        <xdr:cNvPr id="9" name="Imagen 8">
          <a:extLst>
            <a:ext uri="{FF2B5EF4-FFF2-40B4-BE49-F238E27FC236}">
              <a16:creationId xmlns:a16="http://schemas.microsoft.com/office/drawing/2014/main" id="{D2F4EFEC-5488-4082-9744-88495ED0AD4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4875" y="115548930"/>
          <a:ext cx="1004963" cy="11368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298451</xdr:colOff>
      <xdr:row>144</xdr:row>
      <xdr:rowOff>734291</xdr:rowOff>
    </xdr:from>
    <xdr:to>
      <xdr:col>7</xdr:col>
      <xdr:colOff>742951</xdr:colOff>
      <xdr:row>145</xdr:row>
      <xdr:rowOff>686844</xdr:rowOff>
    </xdr:to>
    <xdr:pic>
      <xdr:nvPicPr>
        <xdr:cNvPr id="10" name="图片 1">
          <a:extLst>
            <a:ext uri="{FF2B5EF4-FFF2-40B4-BE49-F238E27FC236}">
              <a16:creationId xmlns:a16="http://schemas.microsoft.com/office/drawing/2014/main" id="{EDE10D57-817D-4090-8017-C420CD3516A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32651" y="117815591"/>
          <a:ext cx="1206500" cy="771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508001</xdr:colOff>
      <xdr:row>139</xdr:row>
      <xdr:rowOff>28575</xdr:rowOff>
    </xdr:from>
    <xdr:to>
      <xdr:col>8</xdr:col>
      <xdr:colOff>152401</xdr:colOff>
      <xdr:row>139</xdr:row>
      <xdr:rowOff>752301</xdr:rowOff>
    </xdr:to>
    <xdr:pic>
      <xdr:nvPicPr>
        <xdr:cNvPr id="11" name="Imagen 10">
          <a:extLst>
            <a:ext uri="{FF2B5EF4-FFF2-40B4-BE49-F238E27FC236}">
              <a16:creationId xmlns:a16="http://schemas.microsoft.com/office/drawing/2014/main" id="{B579B01A-B46E-4EBE-B198-3E6E8612E2B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2353"/>
        <a:stretch>
          <a:fillRect/>
        </a:stretch>
      </xdr:blipFill>
      <xdr:spPr bwMode="auto">
        <a:xfrm>
          <a:off x="7442201" y="113014125"/>
          <a:ext cx="1320800" cy="723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342900</xdr:colOff>
      <xdr:row>140</xdr:row>
      <xdr:rowOff>1443</xdr:rowOff>
    </xdr:from>
    <xdr:to>
      <xdr:col>7</xdr:col>
      <xdr:colOff>901700</xdr:colOff>
      <xdr:row>140</xdr:row>
      <xdr:rowOff>732600</xdr:rowOff>
    </xdr:to>
    <xdr:pic>
      <xdr:nvPicPr>
        <xdr:cNvPr id="12" name="Picture 399">
          <a:extLst>
            <a:ext uri="{FF2B5EF4-FFF2-40B4-BE49-F238E27FC236}">
              <a16:creationId xmlns:a16="http://schemas.microsoft.com/office/drawing/2014/main" id="{377F9EF6-6A17-4C1B-95E9-F735CD4E9E7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277100" y="113806143"/>
          <a:ext cx="1320800" cy="731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6</xdr:col>
      <xdr:colOff>123826</xdr:colOff>
      <xdr:row>141</xdr:row>
      <xdr:rowOff>85436</xdr:rowOff>
    </xdr:from>
    <xdr:to>
      <xdr:col>7</xdr:col>
      <xdr:colOff>682626</xdr:colOff>
      <xdr:row>141</xdr:row>
      <xdr:rowOff>817473</xdr:rowOff>
    </xdr:to>
    <xdr:pic>
      <xdr:nvPicPr>
        <xdr:cNvPr id="13" name="ID_7161462BE49E4B8DBBE26541B06762C3">
          <a:extLst>
            <a:ext uri="{FF2B5EF4-FFF2-40B4-BE49-F238E27FC236}">
              <a16:creationId xmlns:a16="http://schemas.microsoft.com/office/drawing/2014/main" id="{A435F94C-DF18-4CF4-A9C3-A00F02DE1D1C}"/>
            </a:ext>
          </a:extLst>
        </xdr:cNvPr>
        <xdr:cNvPicPr>
          <a:picLocks noChangeAspect="1"/>
        </xdr:cNvPicPr>
      </xdr:nvPicPr>
      <xdr:blipFill>
        <a:blip xmlns:r="http://schemas.openxmlformats.org/officeDocument/2006/relationships" r:embed="rId7"/>
        <a:srcRect l="13890" t="13421" r="11632" b="10444"/>
        <a:stretch>
          <a:fillRect/>
        </a:stretch>
      </xdr:blipFill>
      <xdr:spPr>
        <a:xfrm>
          <a:off x="7058026" y="114709286"/>
          <a:ext cx="1320800" cy="732037"/>
        </a:xfrm>
        <a:prstGeom prst="rect">
          <a:avLst/>
        </a:prstGeom>
        <a:noFill/>
        <a:ln w="9525">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1"/>
  <sheetViews>
    <sheetView view="pageBreakPreview" topLeftCell="A64" zoomScaleNormal="100" zoomScaleSheetLayoutView="100" workbookViewId="0">
      <selection activeCell="I13" sqref="I13"/>
    </sheetView>
  </sheetViews>
  <sheetFormatPr baseColWidth="10" defaultColWidth="11.42578125" defaultRowHeight="15" x14ac:dyDescent="0.25"/>
  <cols>
    <col min="1" max="1" width="9" customWidth="1"/>
    <col min="2" max="2" width="39.42578125" customWidth="1"/>
    <col min="3" max="3" width="9.7109375" customWidth="1"/>
    <col min="4" max="4" width="11.140625" customWidth="1"/>
    <col min="5" max="5" width="13.5703125" customWidth="1"/>
    <col min="6" max="6" width="21.140625" customWidth="1"/>
    <col min="7" max="7" width="11.42578125" customWidth="1"/>
    <col min="8" max="8" width="13.7109375" bestFit="1" customWidth="1"/>
    <col min="9" max="9" width="32.28515625" customWidth="1"/>
  </cols>
  <sheetData>
    <row r="1" spans="1:7" s="1" customFormat="1" ht="15.75" x14ac:dyDescent="0.25">
      <c r="A1" s="291"/>
      <c r="B1" s="291"/>
      <c r="C1" s="291"/>
      <c r="D1" s="291"/>
      <c r="E1" s="291"/>
      <c r="F1" s="291"/>
      <c r="G1" s="291"/>
    </row>
    <row r="2" spans="1:7" s="1" customFormat="1" ht="15.75" x14ac:dyDescent="0.25">
      <c r="A2" s="291" t="s">
        <v>0</v>
      </c>
      <c r="B2" s="291"/>
      <c r="C2" s="291"/>
      <c r="D2" s="291"/>
      <c r="E2" s="291"/>
      <c r="F2" s="291"/>
      <c r="G2" s="2"/>
    </row>
    <row r="3" spans="1:7" s="1" customFormat="1" ht="12.75" x14ac:dyDescent="0.2">
      <c r="A3" s="292" t="s">
        <v>1</v>
      </c>
      <c r="B3" s="292"/>
      <c r="C3" s="292"/>
      <c r="D3" s="292"/>
      <c r="E3" s="292"/>
      <c r="F3" s="292"/>
      <c r="G3" s="3"/>
    </row>
    <row r="4" spans="1:7" s="1" customFormat="1" ht="12.75" x14ac:dyDescent="0.2">
      <c r="A4" s="292" t="s">
        <v>2</v>
      </c>
      <c r="B4" s="292"/>
      <c r="C4" s="292"/>
      <c r="D4" s="292"/>
      <c r="E4" s="292"/>
      <c r="F4" s="292"/>
      <c r="G4" s="3"/>
    </row>
    <row r="5" spans="1:7" s="1" customFormat="1" ht="12.75" x14ac:dyDescent="0.2">
      <c r="A5" s="293" t="s">
        <v>1081</v>
      </c>
      <c r="B5" s="293"/>
      <c r="C5" s="293"/>
      <c r="D5" s="293"/>
      <c r="E5" s="293"/>
      <c r="F5" s="293"/>
      <c r="G5" s="4"/>
    </row>
    <row r="6" spans="1:7" s="1" customFormat="1" ht="15" customHeight="1" x14ac:dyDescent="0.25">
      <c r="F6" s="5"/>
      <c r="G6" s="6"/>
    </row>
    <row r="7" spans="1:7" s="1" customFormat="1" ht="15" customHeight="1" x14ac:dyDescent="0.2">
      <c r="A7" s="293"/>
      <c r="B7" s="293"/>
      <c r="C7" s="293"/>
      <c r="D7" s="293"/>
      <c r="E7" s="293"/>
      <c r="F7" s="7"/>
      <c r="G7" s="8"/>
    </row>
    <row r="8" spans="1:7" x14ac:dyDescent="0.25">
      <c r="A8" s="288" t="s">
        <v>1156</v>
      </c>
      <c r="B8" s="288"/>
      <c r="C8" s="288"/>
      <c r="D8" s="288"/>
      <c r="E8" s="288"/>
      <c r="F8" s="288"/>
    </row>
    <row r="9" spans="1:7" x14ac:dyDescent="0.25">
      <c r="A9" s="9" t="s">
        <v>4</v>
      </c>
      <c r="B9" s="9" t="s">
        <v>5</v>
      </c>
      <c r="C9" s="10" t="s">
        <v>6</v>
      </c>
      <c r="D9" s="10" t="s">
        <v>7</v>
      </c>
      <c r="E9" s="10" t="s">
        <v>8</v>
      </c>
      <c r="F9" s="10" t="s">
        <v>9</v>
      </c>
    </row>
    <row r="10" spans="1:7" x14ac:dyDescent="0.25">
      <c r="A10" s="11"/>
      <c r="B10" s="12" t="s">
        <v>10</v>
      </c>
      <c r="C10" s="11"/>
      <c r="D10" s="11"/>
      <c r="E10" s="11"/>
      <c r="F10" s="11"/>
    </row>
    <row r="11" spans="1:7" ht="56.25" x14ac:dyDescent="0.25">
      <c r="A11" s="54" t="s">
        <v>11</v>
      </c>
      <c r="B11" s="45" t="s">
        <v>12</v>
      </c>
      <c r="C11" s="13" t="s">
        <v>13</v>
      </c>
      <c r="D11" s="14">
        <v>2407.6</v>
      </c>
      <c r="E11" s="287"/>
      <c r="F11" s="15">
        <f>D11*E11</f>
        <v>0</v>
      </c>
    </row>
    <row r="12" spans="1:7" ht="78.75" x14ac:dyDescent="0.25">
      <c r="A12" s="54" t="s">
        <v>14</v>
      </c>
      <c r="B12" s="46" t="s">
        <v>15</v>
      </c>
      <c r="C12" s="16" t="s">
        <v>16</v>
      </c>
      <c r="D12" s="14">
        <v>3200.72</v>
      </c>
      <c r="E12" s="282"/>
      <c r="F12" s="15">
        <f t="shared" ref="F12" si="0">D12*E12</f>
        <v>0</v>
      </c>
    </row>
    <row r="13" spans="1:7" ht="67.5" x14ac:dyDescent="0.25">
      <c r="A13" s="54" t="s">
        <v>17</v>
      </c>
      <c r="B13" s="46" t="s">
        <v>18</v>
      </c>
      <c r="C13" s="16" t="s">
        <v>16</v>
      </c>
      <c r="D13" s="14">
        <v>2484</v>
      </c>
      <c r="E13" s="282"/>
      <c r="F13" s="15">
        <f t="shared" ref="F13" si="1">D13*E13</f>
        <v>0</v>
      </c>
    </row>
    <row r="14" spans="1:7" ht="67.5" x14ac:dyDescent="0.25">
      <c r="A14" s="54" t="s">
        <v>19</v>
      </c>
      <c r="B14" s="46" t="s">
        <v>20</v>
      </c>
      <c r="C14" s="16" t="s">
        <v>16</v>
      </c>
      <c r="D14" s="14">
        <v>1260.8427250000002</v>
      </c>
      <c r="E14" s="282"/>
      <c r="F14" s="15">
        <f t="shared" ref="F14" si="2">D14*E14</f>
        <v>0</v>
      </c>
    </row>
    <row r="15" spans="1:7" ht="45" x14ac:dyDescent="0.25">
      <c r="A15" s="54" t="s">
        <v>21</v>
      </c>
      <c r="B15" s="45" t="s">
        <v>22</v>
      </c>
      <c r="C15" s="16" t="s">
        <v>13</v>
      </c>
      <c r="D15" s="18">
        <v>1125.5734999999995</v>
      </c>
      <c r="E15" s="282"/>
      <c r="F15" s="17">
        <f t="shared" ref="F15:F27" si="3">D15*E15</f>
        <v>0</v>
      </c>
    </row>
    <row r="16" spans="1:7" ht="67.5" x14ac:dyDescent="0.25">
      <c r="A16" s="54" t="s">
        <v>23</v>
      </c>
      <c r="B16" s="45" t="s">
        <v>24</v>
      </c>
      <c r="C16" s="13" t="s">
        <v>25</v>
      </c>
      <c r="D16" s="18">
        <v>916.41000000000008</v>
      </c>
      <c r="E16" s="282"/>
      <c r="F16" s="15">
        <f t="shared" si="3"/>
        <v>0</v>
      </c>
    </row>
    <row r="17" spans="1:7" ht="67.5" x14ac:dyDescent="0.25">
      <c r="A17" s="54" t="s">
        <v>26</v>
      </c>
      <c r="B17" s="45" t="s">
        <v>27</v>
      </c>
      <c r="C17" s="13" t="s">
        <v>25</v>
      </c>
      <c r="D17" s="18">
        <v>10</v>
      </c>
      <c r="E17" s="282"/>
      <c r="F17" s="15">
        <f t="shared" ref="F17" si="4">D17*E17</f>
        <v>0</v>
      </c>
    </row>
    <row r="18" spans="1:7" ht="67.5" x14ac:dyDescent="0.25">
      <c r="A18" s="54" t="s">
        <v>28</v>
      </c>
      <c r="B18" s="46" t="s">
        <v>29</v>
      </c>
      <c r="C18" s="13" t="s">
        <v>13</v>
      </c>
      <c r="D18" s="18">
        <v>464.59500000000003</v>
      </c>
      <c r="E18" s="282"/>
      <c r="F18" s="15">
        <f t="shared" ref="F18" si="5">D18*E18</f>
        <v>0</v>
      </c>
    </row>
    <row r="19" spans="1:7" ht="90" x14ac:dyDescent="0.25">
      <c r="A19" s="54" t="s">
        <v>30</v>
      </c>
      <c r="B19" s="153" t="s">
        <v>31</v>
      </c>
      <c r="C19" s="13" t="s">
        <v>13</v>
      </c>
      <c r="D19" s="18">
        <v>1360.2700999999997</v>
      </c>
      <c r="E19" s="282"/>
      <c r="F19" s="15">
        <f t="shared" si="3"/>
        <v>0</v>
      </c>
    </row>
    <row r="20" spans="1:7" ht="45" x14ac:dyDescent="0.25">
      <c r="A20" s="54" t="s">
        <v>32</v>
      </c>
      <c r="B20" s="153" t="s">
        <v>33</v>
      </c>
      <c r="C20" s="13" t="s">
        <v>34</v>
      </c>
      <c r="D20" s="18">
        <v>10</v>
      </c>
      <c r="E20" s="282"/>
      <c r="F20" s="15">
        <f t="shared" ref="F20" si="6">D20*E20</f>
        <v>0</v>
      </c>
    </row>
    <row r="21" spans="1:7" ht="67.5" x14ac:dyDescent="0.25">
      <c r="A21" s="54" t="s">
        <v>35</v>
      </c>
      <c r="B21" s="46" t="s">
        <v>36</v>
      </c>
      <c r="C21" s="16" t="s">
        <v>25</v>
      </c>
      <c r="D21" s="18">
        <v>660.16</v>
      </c>
      <c r="E21" s="282"/>
      <c r="F21" s="17">
        <f t="shared" si="3"/>
        <v>0</v>
      </c>
    </row>
    <row r="22" spans="1:7" ht="78.75" x14ac:dyDescent="0.25">
      <c r="A22" s="54" t="s">
        <v>37</v>
      </c>
      <c r="B22" s="46" t="s">
        <v>1079</v>
      </c>
      <c r="C22" s="16" t="s">
        <v>25</v>
      </c>
      <c r="D22" s="18">
        <v>18.850000000000001</v>
      </c>
      <c r="E22" s="282"/>
      <c r="F22" s="17">
        <f t="shared" ref="F22" si="7">D22*E22</f>
        <v>0</v>
      </c>
    </row>
    <row r="23" spans="1:7" ht="101.25" x14ac:dyDescent="0.25">
      <c r="A23" s="54" t="s">
        <v>38</v>
      </c>
      <c r="B23" s="46" t="s">
        <v>39</v>
      </c>
      <c r="C23" s="16" t="s">
        <v>25</v>
      </c>
      <c r="D23" s="18">
        <v>697.35</v>
      </c>
      <c r="E23" s="282"/>
      <c r="F23" s="17">
        <f t="shared" ref="F23" si="8">D23*E23</f>
        <v>0</v>
      </c>
    </row>
    <row r="24" spans="1:7" ht="45" x14ac:dyDescent="0.25">
      <c r="A24" s="54" t="s">
        <v>40</v>
      </c>
      <c r="B24" s="46" t="s">
        <v>41</v>
      </c>
      <c r="C24" s="13" t="s">
        <v>16</v>
      </c>
      <c r="D24" s="18">
        <v>4.5</v>
      </c>
      <c r="E24" s="282"/>
      <c r="F24" s="15">
        <f t="shared" si="3"/>
        <v>0</v>
      </c>
    </row>
    <row r="25" spans="1:7" ht="78.75" x14ac:dyDescent="0.25">
      <c r="A25" s="54" t="s">
        <v>42</v>
      </c>
      <c r="B25" s="46" t="s">
        <v>43</v>
      </c>
      <c r="C25" s="13" t="s">
        <v>13</v>
      </c>
      <c r="D25" s="18">
        <v>3218.9271999999996</v>
      </c>
      <c r="E25" s="282"/>
      <c r="F25" s="15">
        <f t="shared" si="3"/>
        <v>0</v>
      </c>
    </row>
    <row r="26" spans="1:7" ht="67.5" x14ac:dyDescent="0.25">
      <c r="A26" s="54" t="s">
        <v>44</v>
      </c>
      <c r="B26" s="46" t="s">
        <v>45</v>
      </c>
      <c r="C26" s="13" t="s">
        <v>16</v>
      </c>
      <c r="D26" s="18">
        <v>3218.9271999999996</v>
      </c>
      <c r="E26" s="282"/>
      <c r="F26" s="15">
        <f t="shared" si="3"/>
        <v>0</v>
      </c>
    </row>
    <row r="27" spans="1:7" ht="78.75" x14ac:dyDescent="0.25">
      <c r="A27" s="54" t="s">
        <v>46</v>
      </c>
      <c r="B27" s="46" t="s">
        <v>47</v>
      </c>
      <c r="C27" s="13" t="s">
        <v>25</v>
      </c>
      <c r="D27" s="18">
        <v>625.15000000000009</v>
      </c>
      <c r="E27" s="282"/>
      <c r="F27" s="15">
        <f t="shared" si="3"/>
        <v>0</v>
      </c>
    </row>
    <row r="28" spans="1:7" ht="90" x14ac:dyDescent="0.25">
      <c r="A28" s="54" t="s">
        <v>48</v>
      </c>
      <c r="B28" s="46" t="s">
        <v>49</v>
      </c>
      <c r="C28" s="13" t="s">
        <v>13</v>
      </c>
      <c r="D28" s="18">
        <v>3218.9271999999996</v>
      </c>
      <c r="E28" s="286"/>
      <c r="F28" s="185">
        <f>D28*E28</f>
        <v>0</v>
      </c>
    </row>
    <row r="29" spans="1:7" x14ac:dyDescent="0.25">
      <c r="A29" s="11"/>
      <c r="B29" s="84" t="s">
        <v>50</v>
      </c>
      <c r="C29" s="11"/>
      <c r="D29" s="11"/>
      <c r="E29" s="11"/>
      <c r="F29" s="11"/>
    </row>
    <row r="30" spans="1:7" ht="33.75" x14ac:dyDescent="0.25">
      <c r="A30" s="54" t="s">
        <v>51</v>
      </c>
      <c r="B30" s="46" t="s">
        <v>52</v>
      </c>
      <c r="C30" s="9" t="s">
        <v>13</v>
      </c>
      <c r="D30" s="83">
        <f>'ACCESOS Y ANDADORES'!J31</f>
        <v>1400</v>
      </c>
      <c r="E30" s="286"/>
      <c r="F30" s="185">
        <f>D30*E30</f>
        <v>0</v>
      </c>
      <c r="G30" s="268"/>
    </row>
    <row r="31" spans="1:7" ht="68.25" customHeight="1" x14ac:dyDescent="0.25">
      <c r="A31" s="54" t="s">
        <v>53</v>
      </c>
      <c r="B31" s="46" t="s">
        <v>54</v>
      </c>
      <c r="C31" s="9" t="s">
        <v>16</v>
      </c>
      <c r="D31" s="83">
        <f>'ACCESOS Y ANDADORES'!J47</f>
        <v>64.328000000000003</v>
      </c>
      <c r="E31" s="286"/>
      <c r="F31" s="185">
        <f t="shared" ref="F31:F56" si="9">D31*E31</f>
        <v>0</v>
      </c>
    </row>
    <row r="32" spans="1:7" ht="33.75" x14ac:dyDescent="0.25">
      <c r="A32" s="54" t="s">
        <v>55</v>
      </c>
      <c r="B32" s="46" t="s">
        <v>56</v>
      </c>
      <c r="C32" s="9" t="s">
        <v>13</v>
      </c>
      <c r="D32" s="83">
        <f>'ACCESOS Y ANDADORES'!J63</f>
        <v>24.714000000000002</v>
      </c>
      <c r="E32" s="286"/>
      <c r="F32" s="185">
        <f t="shared" si="9"/>
        <v>0</v>
      </c>
    </row>
    <row r="33" spans="1:7" ht="78.75" x14ac:dyDescent="0.25">
      <c r="A33" s="54" t="s">
        <v>57</v>
      </c>
      <c r="B33" s="46" t="s">
        <v>58</v>
      </c>
      <c r="C33" s="9" t="s">
        <v>25</v>
      </c>
      <c r="D33" s="83">
        <f>'ACCESOS Y ANDADORES'!J79</f>
        <v>14</v>
      </c>
      <c r="E33" s="286"/>
      <c r="F33" s="185">
        <f t="shared" si="9"/>
        <v>0</v>
      </c>
    </row>
    <row r="34" spans="1:7" ht="78.75" x14ac:dyDescent="0.25">
      <c r="A34" s="54" t="s">
        <v>59</v>
      </c>
      <c r="B34" s="46" t="s">
        <v>60</v>
      </c>
      <c r="C34" s="9" t="s">
        <v>25</v>
      </c>
      <c r="D34" s="83">
        <f>'ACCESOS Y ANDADORES'!J95</f>
        <v>3</v>
      </c>
      <c r="E34" s="286"/>
      <c r="F34" s="185">
        <f t="shared" si="9"/>
        <v>0</v>
      </c>
    </row>
    <row r="35" spans="1:7" ht="78.75" x14ac:dyDescent="0.25">
      <c r="A35" s="54" t="s">
        <v>61</v>
      </c>
      <c r="B35" s="46" t="s">
        <v>62</v>
      </c>
      <c r="C35" s="9" t="s">
        <v>34</v>
      </c>
      <c r="D35" s="83">
        <f>'ACCESOS Y ANDADORES'!J111</f>
        <v>30</v>
      </c>
      <c r="E35" s="286"/>
      <c r="F35" s="185">
        <f t="shared" si="9"/>
        <v>0</v>
      </c>
    </row>
    <row r="36" spans="1:7" ht="45" x14ac:dyDescent="0.25">
      <c r="A36" s="54" t="s">
        <v>63</v>
      </c>
      <c r="B36" s="46" t="s">
        <v>64</v>
      </c>
      <c r="C36" s="9" t="s">
        <v>16</v>
      </c>
      <c r="D36" s="83">
        <f>'ACCESOS Y ANDADORES'!J127</f>
        <v>64.328000000000003</v>
      </c>
      <c r="E36" s="286"/>
      <c r="F36" s="185">
        <f t="shared" si="9"/>
        <v>0</v>
      </c>
      <c r="G36" s="268"/>
    </row>
    <row r="37" spans="1:7" ht="56.25" x14ac:dyDescent="0.25">
      <c r="A37" s="54" t="s">
        <v>65</v>
      </c>
      <c r="B37" s="46" t="s">
        <v>66</v>
      </c>
      <c r="C37" s="9" t="s">
        <v>34</v>
      </c>
      <c r="D37" s="83">
        <f>'ACCESOS Y ANDADORES'!J143</f>
        <v>4</v>
      </c>
      <c r="E37" s="286"/>
      <c r="F37" s="185">
        <f t="shared" si="9"/>
        <v>0</v>
      </c>
    </row>
    <row r="38" spans="1:7" ht="67.5" x14ac:dyDescent="0.25">
      <c r="A38" s="54" t="s">
        <v>67</v>
      </c>
      <c r="B38" s="46" t="s">
        <v>68</v>
      </c>
      <c r="C38" s="9" t="s">
        <v>13</v>
      </c>
      <c r="D38" s="83">
        <f>'ACCESOS Y ANDADORES'!J159</f>
        <v>1.7600000000000002</v>
      </c>
      <c r="E38" s="286"/>
      <c r="F38" s="185">
        <f t="shared" si="9"/>
        <v>0</v>
      </c>
    </row>
    <row r="39" spans="1:7" ht="56.25" x14ac:dyDescent="0.25">
      <c r="A39" s="54" t="s">
        <v>69</v>
      </c>
      <c r="B39" s="46" t="s">
        <v>70</v>
      </c>
      <c r="C39" s="9" t="s">
        <v>34</v>
      </c>
      <c r="D39" s="83">
        <f>'ACCESOS Y ANDADORES'!J175</f>
        <v>8</v>
      </c>
      <c r="E39" s="286"/>
      <c r="F39" s="185">
        <f t="shared" si="9"/>
        <v>0</v>
      </c>
    </row>
    <row r="40" spans="1:7" ht="67.5" x14ac:dyDescent="0.25">
      <c r="A40" s="54" t="s">
        <v>71</v>
      </c>
      <c r="B40" s="252" t="s">
        <v>72</v>
      </c>
      <c r="C40" s="9" t="s">
        <v>13</v>
      </c>
      <c r="D40" s="83">
        <f>'ACCESOS Y ANDADORES'!J191</f>
        <v>11.200000000000001</v>
      </c>
      <c r="E40" s="286"/>
      <c r="F40" s="185">
        <f t="shared" si="9"/>
        <v>0</v>
      </c>
    </row>
    <row r="41" spans="1:7" ht="67.5" x14ac:dyDescent="0.25">
      <c r="A41" s="54" t="s">
        <v>73</v>
      </c>
      <c r="B41" s="46" t="s">
        <v>74</v>
      </c>
      <c r="C41" s="9" t="s">
        <v>25</v>
      </c>
      <c r="D41" s="83">
        <f>'ACCESOS Y ANDADORES'!J207</f>
        <v>3</v>
      </c>
      <c r="E41" s="286"/>
      <c r="F41" s="185">
        <f t="shared" si="9"/>
        <v>0</v>
      </c>
    </row>
    <row r="42" spans="1:7" ht="67.5" x14ac:dyDescent="0.25">
      <c r="A42" s="54" t="s">
        <v>75</v>
      </c>
      <c r="B42" s="46" t="s">
        <v>76</v>
      </c>
      <c r="C42" s="9" t="s">
        <v>25</v>
      </c>
      <c r="D42" s="83">
        <f>'ACCESOS Y ANDADORES'!J223</f>
        <v>14</v>
      </c>
      <c r="E42" s="286"/>
      <c r="F42" s="185">
        <f t="shared" si="9"/>
        <v>0</v>
      </c>
    </row>
    <row r="43" spans="1:7" ht="56.25" x14ac:dyDescent="0.25">
      <c r="A43" s="54" t="s">
        <v>77</v>
      </c>
      <c r="B43" s="46" t="s">
        <v>78</v>
      </c>
      <c r="C43" s="9" t="s">
        <v>25</v>
      </c>
      <c r="D43" s="83">
        <f>'ACCESOS Y ANDADORES'!J239</f>
        <v>9</v>
      </c>
      <c r="E43" s="286"/>
      <c r="F43" s="185">
        <f t="shared" si="9"/>
        <v>0</v>
      </c>
    </row>
    <row r="44" spans="1:7" ht="33.75" x14ac:dyDescent="0.25">
      <c r="A44" s="54" t="s">
        <v>79</v>
      </c>
      <c r="B44" s="46" t="s">
        <v>80</v>
      </c>
      <c r="C44" s="9" t="s">
        <v>13</v>
      </c>
      <c r="D44" s="83">
        <f>'ACCESOS Y ANDADORES'!J255</f>
        <v>12.005000000000001</v>
      </c>
      <c r="E44" s="286"/>
      <c r="F44" s="185">
        <f t="shared" si="9"/>
        <v>0</v>
      </c>
    </row>
    <row r="45" spans="1:7" ht="33.75" x14ac:dyDescent="0.25">
      <c r="A45" s="54" t="s">
        <v>81</v>
      </c>
      <c r="B45" s="46" t="s">
        <v>82</v>
      </c>
      <c r="C45" s="9" t="s">
        <v>13</v>
      </c>
      <c r="D45" s="83">
        <f>'ACCESOS Y ANDADORES'!J271</f>
        <v>37.200000000000003</v>
      </c>
      <c r="E45" s="286"/>
      <c r="F45" s="185">
        <f t="shared" si="9"/>
        <v>0</v>
      </c>
    </row>
    <row r="46" spans="1:7" ht="56.25" x14ac:dyDescent="0.25">
      <c r="A46" s="54" t="s">
        <v>83</v>
      </c>
      <c r="B46" s="46" t="s">
        <v>84</v>
      </c>
      <c r="C46" s="9" t="s">
        <v>25</v>
      </c>
      <c r="D46" s="83">
        <f>'ACCESOS Y ANDADORES'!J287</f>
        <v>12.4</v>
      </c>
      <c r="E46" s="286"/>
      <c r="F46" s="185">
        <f t="shared" si="9"/>
        <v>0</v>
      </c>
    </row>
    <row r="47" spans="1:7" ht="56.25" x14ac:dyDescent="0.25">
      <c r="A47" s="54" t="s">
        <v>85</v>
      </c>
      <c r="B47" s="46" t="s">
        <v>86</v>
      </c>
      <c r="C47" s="9" t="s">
        <v>25</v>
      </c>
      <c r="D47" s="83">
        <f>'ACCESOS Y ANDADORES'!J303</f>
        <v>20.8</v>
      </c>
      <c r="E47" s="286"/>
      <c r="F47" s="185">
        <f t="shared" si="9"/>
        <v>0</v>
      </c>
    </row>
    <row r="48" spans="1:7" ht="45" x14ac:dyDescent="0.25">
      <c r="A48" s="54" t="s">
        <v>87</v>
      </c>
      <c r="B48" s="46" t="s">
        <v>88</v>
      </c>
      <c r="C48" s="9" t="s">
        <v>13</v>
      </c>
      <c r="D48" s="83">
        <f>'ACCESOS Y ANDADORES'!J319</f>
        <v>15.24</v>
      </c>
      <c r="E48" s="286"/>
      <c r="F48" s="185">
        <f t="shared" si="9"/>
        <v>0</v>
      </c>
    </row>
    <row r="49" spans="1:11" ht="45" x14ac:dyDescent="0.25">
      <c r="A49" s="54" t="s">
        <v>89</v>
      </c>
      <c r="B49" s="46" t="s">
        <v>90</v>
      </c>
      <c r="C49" s="9" t="s">
        <v>13</v>
      </c>
      <c r="D49" s="83">
        <f>'ACCESOS Y ANDADORES'!J335</f>
        <v>135.96799999999999</v>
      </c>
      <c r="E49" s="286"/>
      <c r="F49" s="185">
        <f t="shared" si="9"/>
        <v>0</v>
      </c>
      <c r="G49" s="268"/>
    </row>
    <row r="50" spans="1:11" ht="67.5" x14ac:dyDescent="0.25">
      <c r="A50" s="54" t="s">
        <v>94</v>
      </c>
      <c r="B50" s="46" t="s">
        <v>95</v>
      </c>
      <c r="C50" s="9" t="s">
        <v>25</v>
      </c>
      <c r="D50" s="83">
        <f>'ACCESOS Y ANDADORES'!J383</f>
        <v>164.20000000000002</v>
      </c>
      <c r="E50" s="286"/>
      <c r="F50" s="185">
        <f t="shared" si="9"/>
        <v>0</v>
      </c>
    </row>
    <row r="51" spans="1:11" ht="78.75" x14ac:dyDescent="0.25">
      <c r="A51" s="54" t="s">
        <v>96</v>
      </c>
      <c r="B51" s="46" t="s">
        <v>97</v>
      </c>
      <c r="C51" s="9" t="s">
        <v>13</v>
      </c>
      <c r="D51" s="83">
        <v>3159.45</v>
      </c>
      <c r="E51" s="286"/>
      <c r="F51" s="185">
        <f t="shared" si="9"/>
        <v>0</v>
      </c>
    </row>
    <row r="52" spans="1:11" ht="56.25" x14ac:dyDescent="0.25">
      <c r="A52" s="54" t="s">
        <v>98</v>
      </c>
      <c r="B52" s="46" t="s">
        <v>99</v>
      </c>
      <c r="C52" s="9" t="s">
        <v>25</v>
      </c>
      <c r="D52" s="83">
        <f>'ACCESOS Y ANDADORES'!J421</f>
        <v>98.36</v>
      </c>
      <c r="E52" s="286"/>
      <c r="F52" s="185">
        <f t="shared" si="9"/>
        <v>0</v>
      </c>
    </row>
    <row r="53" spans="1:11" ht="33.75" x14ac:dyDescent="0.25">
      <c r="A53" s="54" t="s">
        <v>102</v>
      </c>
      <c r="B53" s="46" t="s">
        <v>1080</v>
      </c>
      <c r="C53" s="9" t="s">
        <v>13</v>
      </c>
      <c r="D53" s="83">
        <f>'ACCESOS Y ANDADORES'!J453</f>
        <v>41.376000000000005</v>
      </c>
      <c r="E53" s="286"/>
      <c r="F53" s="185">
        <f t="shared" si="9"/>
        <v>0</v>
      </c>
      <c r="G53" s="268"/>
    </row>
    <row r="54" spans="1:11" ht="33.75" x14ac:dyDescent="0.25">
      <c r="A54" s="54" t="s">
        <v>104</v>
      </c>
      <c r="B54" s="46" t="s">
        <v>103</v>
      </c>
      <c r="C54" s="9" t="s">
        <v>16</v>
      </c>
      <c r="D54" s="83">
        <f>'ACCESOS Y ANDADORES'!J469</f>
        <v>41.376000000000005</v>
      </c>
      <c r="E54" s="286"/>
      <c r="F54" s="185">
        <f t="shared" ref="F54" si="10">D54*E54</f>
        <v>0</v>
      </c>
      <c r="G54" s="268"/>
    </row>
    <row r="55" spans="1:11" ht="81" customHeight="1" x14ac:dyDescent="0.25">
      <c r="A55" s="54" t="s">
        <v>105</v>
      </c>
      <c r="B55" s="46" t="s">
        <v>106</v>
      </c>
      <c r="C55" s="9" t="s">
        <v>25</v>
      </c>
      <c r="D55" s="83">
        <v>300</v>
      </c>
      <c r="E55" s="286"/>
      <c r="F55" s="185">
        <f t="shared" si="9"/>
        <v>0</v>
      </c>
    </row>
    <row r="56" spans="1:11" ht="67.5" x14ac:dyDescent="0.25">
      <c r="A56" s="54" t="s">
        <v>107</v>
      </c>
      <c r="B56" s="46" t="s">
        <v>108</v>
      </c>
      <c r="C56" s="9" t="s">
        <v>25</v>
      </c>
      <c r="D56" s="83">
        <f>'ACCESOS Y ANDADORES'!J501</f>
        <v>78.399999999999991</v>
      </c>
      <c r="E56" s="286"/>
      <c r="F56" s="185">
        <f t="shared" si="9"/>
        <v>0</v>
      </c>
    </row>
    <row r="57" spans="1:11" ht="78.75" x14ac:dyDescent="0.25">
      <c r="A57" s="54" t="s">
        <v>109</v>
      </c>
      <c r="B57" s="46" t="s">
        <v>110</v>
      </c>
      <c r="C57" s="9" t="s">
        <v>13</v>
      </c>
      <c r="D57" s="83">
        <f>'ACCESOS Y ANDADORES'!J517</f>
        <v>226.01999999999998</v>
      </c>
      <c r="E57" s="286"/>
      <c r="F57" s="185">
        <f>D57*E57</f>
        <v>0</v>
      </c>
      <c r="G57" s="268"/>
      <c r="K57" s="269"/>
    </row>
    <row r="58" spans="1:11" ht="33.75" x14ac:dyDescent="0.25">
      <c r="A58" s="54" t="s">
        <v>1083</v>
      </c>
      <c r="B58" s="46" t="s">
        <v>1082</v>
      </c>
      <c r="C58" s="9" t="s">
        <v>13</v>
      </c>
      <c r="D58" s="83">
        <f>282*2</f>
        <v>564</v>
      </c>
      <c r="E58" s="286"/>
      <c r="F58" s="185">
        <f>D58*E58</f>
        <v>0</v>
      </c>
      <c r="G58" s="268"/>
      <c r="K58" s="269"/>
    </row>
    <row r="59" spans="1:11" ht="78.75" x14ac:dyDescent="0.25">
      <c r="A59" s="54" t="s">
        <v>1129</v>
      </c>
      <c r="B59" s="46" t="s">
        <v>1161</v>
      </c>
      <c r="C59" s="9" t="s">
        <v>34</v>
      </c>
      <c r="D59" s="83">
        <v>12</v>
      </c>
      <c r="E59" s="286"/>
      <c r="F59" s="185">
        <f>D59*E59</f>
        <v>0</v>
      </c>
      <c r="G59" s="268"/>
      <c r="K59" s="269"/>
    </row>
    <row r="60" spans="1:11" ht="78.75" x14ac:dyDescent="0.25">
      <c r="A60" s="54" t="s">
        <v>1130</v>
      </c>
      <c r="B60" s="46" t="s">
        <v>1160</v>
      </c>
      <c r="C60" s="9" t="s">
        <v>34</v>
      </c>
      <c r="D60" s="83">
        <v>12</v>
      </c>
      <c r="E60" s="286"/>
      <c r="F60" s="185">
        <f t="shared" ref="F60:F61" si="11">D60*E60</f>
        <v>0</v>
      </c>
      <c r="G60" s="268"/>
      <c r="K60" s="269"/>
    </row>
    <row r="61" spans="1:11" ht="78.75" x14ac:dyDescent="0.25">
      <c r="A61" s="54" t="s">
        <v>1131</v>
      </c>
      <c r="B61" s="46" t="s">
        <v>1159</v>
      </c>
      <c r="C61" s="9" t="s">
        <v>34</v>
      </c>
      <c r="D61" s="83">
        <v>10</v>
      </c>
      <c r="E61" s="286"/>
      <c r="F61" s="185">
        <f t="shared" si="11"/>
        <v>0</v>
      </c>
      <c r="G61" s="268"/>
      <c r="K61" s="269"/>
    </row>
    <row r="62" spans="1:11" x14ac:dyDescent="0.25">
      <c r="A62" s="11"/>
      <c r="B62" s="84" t="s">
        <v>111</v>
      </c>
      <c r="C62" s="11"/>
      <c r="D62" s="11"/>
      <c r="E62" s="11"/>
      <c r="F62" s="11"/>
    </row>
    <row r="63" spans="1:11" ht="34.5" customHeight="1" x14ac:dyDescent="0.25">
      <c r="A63" s="54" t="s">
        <v>112</v>
      </c>
      <c r="B63" s="46" t="s">
        <v>52</v>
      </c>
      <c r="C63" s="9" t="s">
        <v>13</v>
      </c>
      <c r="D63" s="83">
        <v>113.22</v>
      </c>
      <c r="E63" s="282"/>
      <c r="F63" s="15">
        <f t="shared" ref="F63:F104" si="12">D63*E63</f>
        <v>0</v>
      </c>
      <c r="G63" s="268"/>
    </row>
    <row r="64" spans="1:11" ht="70.5" customHeight="1" x14ac:dyDescent="0.25">
      <c r="A64" s="54" t="s">
        <v>113</v>
      </c>
      <c r="B64" s="46" t="s">
        <v>54</v>
      </c>
      <c r="C64" s="9" t="s">
        <v>16</v>
      </c>
      <c r="D64" s="83">
        <f>BAÑO!J34</f>
        <v>6.6499999999999995</v>
      </c>
      <c r="E64" s="282"/>
      <c r="F64" s="15">
        <f t="shared" si="12"/>
        <v>0</v>
      </c>
      <c r="G64" s="268"/>
    </row>
    <row r="65" spans="1:7" ht="90" x14ac:dyDescent="0.25">
      <c r="A65" s="54" t="s">
        <v>114</v>
      </c>
      <c r="B65" s="46" t="s">
        <v>115</v>
      </c>
      <c r="C65" s="9" t="s">
        <v>13</v>
      </c>
      <c r="D65" s="83">
        <v>128</v>
      </c>
      <c r="E65" s="282"/>
      <c r="F65" s="15">
        <f t="shared" si="12"/>
        <v>0</v>
      </c>
    </row>
    <row r="66" spans="1:7" ht="164.25" customHeight="1" x14ac:dyDescent="0.25">
      <c r="A66" s="54" t="s">
        <v>116</v>
      </c>
      <c r="B66" s="46" t="s">
        <v>117</v>
      </c>
      <c r="C66" s="9" t="s">
        <v>25</v>
      </c>
      <c r="D66" s="83">
        <v>36.299999999999997</v>
      </c>
      <c r="E66" s="282"/>
      <c r="F66" s="15">
        <f t="shared" si="12"/>
        <v>0</v>
      </c>
    </row>
    <row r="67" spans="1:7" ht="164.25" customHeight="1" x14ac:dyDescent="0.25">
      <c r="A67" s="54" t="s">
        <v>118</v>
      </c>
      <c r="B67" s="46" t="s">
        <v>119</v>
      </c>
      <c r="C67" s="9" t="s">
        <v>25</v>
      </c>
      <c r="D67" s="83">
        <v>37.700000000000003</v>
      </c>
      <c r="E67" s="282"/>
      <c r="F67" s="15">
        <f t="shared" si="12"/>
        <v>0</v>
      </c>
    </row>
    <row r="68" spans="1:7" ht="90" x14ac:dyDescent="0.25">
      <c r="A68" s="54" t="s">
        <v>120</v>
      </c>
      <c r="B68" s="46" t="s">
        <v>121</v>
      </c>
      <c r="C68" s="9" t="s">
        <v>122</v>
      </c>
      <c r="D68" s="83">
        <v>395.61</v>
      </c>
      <c r="E68" s="282"/>
      <c r="F68" s="15">
        <f t="shared" ref="F68:F73" si="13">D68*E68</f>
        <v>0</v>
      </c>
    </row>
    <row r="69" spans="1:7" ht="78.75" x14ac:dyDescent="0.25">
      <c r="A69" s="54" t="s">
        <v>123</v>
      </c>
      <c r="B69" s="46" t="s">
        <v>124</v>
      </c>
      <c r="C69" s="9" t="s">
        <v>16</v>
      </c>
      <c r="D69" s="83">
        <v>11.28</v>
      </c>
      <c r="E69" s="282"/>
      <c r="F69" s="15">
        <f t="shared" si="13"/>
        <v>0</v>
      </c>
    </row>
    <row r="70" spans="1:7" ht="67.5" x14ac:dyDescent="0.25">
      <c r="A70" s="54" t="s">
        <v>125</v>
      </c>
      <c r="B70" s="46" t="s">
        <v>126</v>
      </c>
      <c r="C70" s="9" t="s">
        <v>13</v>
      </c>
      <c r="D70" s="83">
        <v>20.010000000000002</v>
      </c>
      <c r="E70" s="282"/>
      <c r="F70" s="15">
        <f t="shared" si="13"/>
        <v>0</v>
      </c>
    </row>
    <row r="71" spans="1:7" ht="67.5" x14ac:dyDescent="0.25">
      <c r="A71" s="54" t="s">
        <v>127</v>
      </c>
      <c r="B71" s="46" t="s">
        <v>129</v>
      </c>
      <c r="C71" s="9" t="s">
        <v>13</v>
      </c>
      <c r="D71" s="83">
        <v>268.24</v>
      </c>
      <c r="E71" s="282"/>
      <c r="F71" s="15">
        <f t="shared" si="13"/>
        <v>0</v>
      </c>
    </row>
    <row r="72" spans="1:7" ht="67.5" x14ac:dyDescent="0.25">
      <c r="A72" s="54" t="s">
        <v>128</v>
      </c>
      <c r="B72" s="46" t="s">
        <v>131</v>
      </c>
      <c r="C72" s="9" t="s">
        <v>25</v>
      </c>
      <c r="D72" s="83">
        <v>117.6</v>
      </c>
      <c r="E72" s="282"/>
      <c r="F72" s="15">
        <f t="shared" si="13"/>
        <v>0</v>
      </c>
    </row>
    <row r="73" spans="1:7" ht="135" x14ac:dyDescent="0.25">
      <c r="A73" s="54" t="s">
        <v>130</v>
      </c>
      <c r="B73" s="46" t="s">
        <v>133</v>
      </c>
      <c r="C73" s="9" t="s">
        <v>25</v>
      </c>
      <c r="D73" s="83">
        <v>70</v>
      </c>
      <c r="E73" s="282"/>
      <c r="F73" s="15">
        <f t="shared" si="13"/>
        <v>0</v>
      </c>
    </row>
    <row r="74" spans="1:7" ht="120.75" customHeight="1" x14ac:dyDescent="0.25">
      <c r="A74" s="54" t="s">
        <v>132</v>
      </c>
      <c r="B74" s="46" t="s">
        <v>137</v>
      </c>
      <c r="C74" s="9" t="s">
        <v>25</v>
      </c>
      <c r="D74" s="83">
        <v>67.3</v>
      </c>
      <c r="E74" s="282"/>
      <c r="F74" s="15">
        <f t="shared" si="12"/>
        <v>0</v>
      </c>
      <c r="G74" s="268"/>
    </row>
    <row r="75" spans="1:7" ht="169.5" customHeight="1" x14ac:dyDescent="0.25">
      <c r="A75" s="54" t="s">
        <v>134</v>
      </c>
      <c r="B75" s="46" t="s">
        <v>141</v>
      </c>
      <c r="C75" s="9" t="s">
        <v>13</v>
      </c>
      <c r="D75" s="83">
        <v>113</v>
      </c>
      <c r="E75" s="282"/>
      <c r="F75" s="15">
        <f t="shared" si="12"/>
        <v>0</v>
      </c>
    </row>
    <row r="76" spans="1:7" ht="108" customHeight="1" x14ac:dyDescent="0.25">
      <c r="A76" s="54" t="s">
        <v>136</v>
      </c>
      <c r="B76" s="266" t="s">
        <v>143</v>
      </c>
      <c r="C76" s="9" t="s">
        <v>13</v>
      </c>
      <c r="D76" s="83">
        <v>115</v>
      </c>
      <c r="E76" s="282"/>
      <c r="F76" s="15">
        <f t="shared" si="12"/>
        <v>0</v>
      </c>
    </row>
    <row r="77" spans="1:7" ht="78.75" x14ac:dyDescent="0.25">
      <c r="A77" s="54" t="s">
        <v>140</v>
      </c>
      <c r="B77" s="46" t="s">
        <v>145</v>
      </c>
      <c r="C77" s="9" t="s">
        <v>13</v>
      </c>
      <c r="D77" s="83">
        <v>850.62</v>
      </c>
      <c r="E77" s="282"/>
      <c r="F77" s="15">
        <f t="shared" si="12"/>
        <v>0</v>
      </c>
    </row>
    <row r="78" spans="1:7" ht="67.5" x14ac:dyDescent="0.25">
      <c r="A78" s="54" t="s">
        <v>142</v>
      </c>
      <c r="B78" s="46" t="s">
        <v>147</v>
      </c>
      <c r="C78" s="9" t="s">
        <v>13</v>
      </c>
      <c r="D78" s="83">
        <v>850.62</v>
      </c>
      <c r="E78" s="282"/>
      <c r="F78" s="15">
        <f t="shared" si="12"/>
        <v>0</v>
      </c>
    </row>
    <row r="79" spans="1:7" ht="78.75" x14ac:dyDescent="0.25">
      <c r="A79" s="54" t="s">
        <v>144</v>
      </c>
      <c r="B79" s="46" t="s">
        <v>149</v>
      </c>
      <c r="C79" s="9" t="s">
        <v>25</v>
      </c>
      <c r="D79" s="83">
        <v>31.8</v>
      </c>
      <c r="E79" s="282"/>
      <c r="F79" s="15">
        <f t="shared" si="12"/>
        <v>0</v>
      </c>
    </row>
    <row r="80" spans="1:7" ht="101.25" x14ac:dyDescent="0.25">
      <c r="A80" s="54" t="s">
        <v>146</v>
      </c>
      <c r="B80" s="46" t="s">
        <v>151</v>
      </c>
      <c r="C80" s="9" t="s">
        <v>13</v>
      </c>
      <c r="D80" s="83">
        <f>D78</f>
        <v>850.62</v>
      </c>
      <c r="E80" s="282"/>
      <c r="F80" s="15">
        <f t="shared" si="12"/>
        <v>0</v>
      </c>
    </row>
    <row r="81" spans="1:6" ht="78.75" x14ac:dyDescent="0.25">
      <c r="A81" s="54" t="s">
        <v>148</v>
      </c>
      <c r="B81" s="46" t="s">
        <v>153</v>
      </c>
      <c r="C81" s="9" t="s">
        <v>13</v>
      </c>
      <c r="D81" s="83">
        <v>103.82</v>
      </c>
      <c r="E81" s="282"/>
      <c r="F81" s="15">
        <f t="shared" si="12"/>
        <v>0</v>
      </c>
    </row>
    <row r="82" spans="1:6" ht="101.25" x14ac:dyDescent="0.25">
      <c r="A82" s="54" t="s">
        <v>150</v>
      </c>
      <c r="B82" s="46" t="s">
        <v>155</v>
      </c>
      <c r="C82" s="9" t="s">
        <v>25</v>
      </c>
      <c r="D82" s="83">
        <v>92.72</v>
      </c>
      <c r="E82" s="282"/>
      <c r="F82" s="15">
        <f t="shared" si="12"/>
        <v>0</v>
      </c>
    </row>
    <row r="83" spans="1:6" ht="78.75" x14ac:dyDescent="0.25">
      <c r="A83" s="54" t="s">
        <v>152</v>
      </c>
      <c r="B83" s="46" t="s">
        <v>157</v>
      </c>
      <c r="C83" s="9" t="s">
        <v>34</v>
      </c>
      <c r="D83" s="83">
        <v>8</v>
      </c>
      <c r="E83" s="282"/>
      <c r="F83" s="15">
        <f t="shared" si="12"/>
        <v>0</v>
      </c>
    </row>
    <row r="84" spans="1:6" ht="78.75" x14ac:dyDescent="0.25">
      <c r="A84" s="54" t="s">
        <v>154</v>
      </c>
      <c r="B84" s="46" t="s">
        <v>159</v>
      </c>
      <c r="C84" s="9" t="s">
        <v>34</v>
      </c>
      <c r="D84" s="83">
        <v>8</v>
      </c>
      <c r="E84" s="282"/>
      <c r="F84" s="15">
        <f t="shared" si="12"/>
        <v>0</v>
      </c>
    </row>
    <row r="85" spans="1:6" ht="67.5" x14ac:dyDescent="0.25">
      <c r="A85" s="54" t="s">
        <v>156</v>
      </c>
      <c r="B85" s="46" t="s">
        <v>161</v>
      </c>
      <c r="C85" s="9" t="s">
        <v>25</v>
      </c>
      <c r="D85" s="83">
        <v>60</v>
      </c>
      <c r="E85" s="282"/>
      <c r="F85" s="15">
        <f t="shared" si="12"/>
        <v>0</v>
      </c>
    </row>
    <row r="86" spans="1:6" ht="56.25" x14ac:dyDescent="0.25">
      <c r="A86" s="54" t="s">
        <v>158</v>
      </c>
      <c r="B86" s="46" t="s">
        <v>163</v>
      </c>
      <c r="C86" s="9" t="s">
        <v>34</v>
      </c>
      <c r="D86" s="83">
        <v>16</v>
      </c>
      <c r="E86" s="282"/>
      <c r="F86" s="15">
        <f t="shared" si="12"/>
        <v>0</v>
      </c>
    </row>
    <row r="87" spans="1:6" ht="45" x14ac:dyDescent="0.25">
      <c r="A87" s="54" t="s">
        <v>160</v>
      </c>
      <c r="B87" s="46" t="s">
        <v>165</v>
      </c>
      <c r="C87" s="9" t="s">
        <v>34</v>
      </c>
      <c r="D87" s="83">
        <v>14</v>
      </c>
      <c r="E87" s="282"/>
      <c r="F87" s="15">
        <f t="shared" si="12"/>
        <v>0</v>
      </c>
    </row>
    <row r="88" spans="1:6" ht="45" x14ac:dyDescent="0.25">
      <c r="A88" s="54" t="s">
        <v>162</v>
      </c>
      <c r="B88" s="46" t="s">
        <v>167</v>
      </c>
      <c r="C88" s="9" t="s">
        <v>34</v>
      </c>
      <c r="D88" s="83">
        <v>14</v>
      </c>
      <c r="E88" s="282"/>
      <c r="F88" s="15">
        <f t="shared" si="12"/>
        <v>0</v>
      </c>
    </row>
    <row r="89" spans="1:6" ht="45" x14ac:dyDescent="0.25">
      <c r="A89" s="54" t="s">
        <v>164</v>
      </c>
      <c r="B89" s="46" t="s">
        <v>169</v>
      </c>
      <c r="C89" s="9" t="s">
        <v>34</v>
      </c>
      <c r="D89" s="83">
        <v>8</v>
      </c>
      <c r="E89" s="282"/>
      <c r="F89" s="15">
        <f t="shared" si="12"/>
        <v>0</v>
      </c>
    </row>
    <row r="90" spans="1:6" ht="56.25" x14ac:dyDescent="0.25">
      <c r="A90" s="54" t="s">
        <v>166</v>
      </c>
      <c r="B90" s="46" t="s">
        <v>171</v>
      </c>
      <c r="C90" s="9" t="s">
        <v>34</v>
      </c>
      <c r="D90" s="83">
        <v>4</v>
      </c>
      <c r="E90" s="282"/>
      <c r="F90" s="15">
        <f t="shared" si="12"/>
        <v>0</v>
      </c>
    </row>
    <row r="91" spans="1:6" ht="67.5" x14ac:dyDescent="0.25">
      <c r="A91" s="54" t="s">
        <v>168</v>
      </c>
      <c r="B91" s="46" t="s">
        <v>173</v>
      </c>
      <c r="C91" s="9" t="s">
        <v>25</v>
      </c>
      <c r="D91" s="83">
        <v>55</v>
      </c>
      <c r="E91" s="282"/>
      <c r="F91" s="15">
        <f t="shared" si="12"/>
        <v>0</v>
      </c>
    </row>
    <row r="92" spans="1:6" ht="45" x14ac:dyDescent="0.25">
      <c r="A92" s="54" t="s">
        <v>170</v>
      </c>
      <c r="B92" s="46" t="s">
        <v>175</v>
      </c>
      <c r="C92" s="9" t="s">
        <v>34</v>
      </c>
      <c r="D92" s="83">
        <f>BAÑO!J431</f>
        <v>4</v>
      </c>
      <c r="E92" s="282"/>
      <c r="F92" s="15">
        <f t="shared" si="12"/>
        <v>0</v>
      </c>
    </row>
    <row r="93" spans="1:6" ht="75.75" customHeight="1" x14ac:dyDescent="0.25">
      <c r="A93" s="54" t="s">
        <v>172</v>
      </c>
      <c r="B93" s="46" t="s">
        <v>177</v>
      </c>
      <c r="C93" s="9" t="s">
        <v>34</v>
      </c>
      <c r="D93" s="83">
        <f>BAÑO!J442</f>
        <v>4</v>
      </c>
      <c r="E93" s="282"/>
      <c r="F93" s="15">
        <f t="shared" si="12"/>
        <v>0</v>
      </c>
    </row>
    <row r="94" spans="1:6" ht="78.75" customHeight="1" x14ac:dyDescent="0.25">
      <c r="A94" s="54" t="s">
        <v>174</v>
      </c>
      <c r="B94" s="46" t="s">
        <v>179</v>
      </c>
      <c r="C94" s="9" t="s">
        <v>34</v>
      </c>
      <c r="D94" s="83">
        <f>BAÑO!J453</f>
        <v>4</v>
      </c>
      <c r="E94" s="282"/>
      <c r="F94" s="15">
        <f t="shared" si="12"/>
        <v>0</v>
      </c>
    </row>
    <row r="95" spans="1:6" ht="72.75" customHeight="1" x14ac:dyDescent="0.25">
      <c r="A95" s="54" t="s">
        <v>176</v>
      </c>
      <c r="B95" s="46" t="s">
        <v>181</v>
      </c>
      <c r="C95" s="9" t="s">
        <v>34</v>
      </c>
      <c r="D95" s="83">
        <v>14</v>
      </c>
      <c r="E95" s="282"/>
      <c r="F95" s="15">
        <f t="shared" si="12"/>
        <v>0</v>
      </c>
    </row>
    <row r="96" spans="1:6" ht="41.25" customHeight="1" x14ac:dyDescent="0.25">
      <c r="A96" s="54" t="s">
        <v>178</v>
      </c>
      <c r="B96" s="46" t="s">
        <v>183</v>
      </c>
      <c r="C96" s="9"/>
      <c r="D96" s="83">
        <v>4</v>
      </c>
      <c r="E96" s="282"/>
      <c r="F96" s="15">
        <f t="shared" si="12"/>
        <v>0</v>
      </c>
    </row>
    <row r="97" spans="1:7" ht="40.5" customHeight="1" x14ac:dyDescent="0.25">
      <c r="A97" s="54" t="s">
        <v>180</v>
      </c>
      <c r="B97" s="46" t="s">
        <v>185</v>
      </c>
      <c r="C97" s="9" t="s">
        <v>34</v>
      </c>
      <c r="D97" s="83">
        <v>8</v>
      </c>
      <c r="E97" s="282"/>
      <c r="F97" s="15">
        <f t="shared" si="12"/>
        <v>0</v>
      </c>
    </row>
    <row r="98" spans="1:7" ht="67.5" customHeight="1" x14ac:dyDescent="0.25">
      <c r="A98" s="54" t="s">
        <v>182</v>
      </c>
      <c r="B98" s="46" t="s">
        <v>187</v>
      </c>
      <c r="C98" s="9" t="s">
        <v>34</v>
      </c>
      <c r="D98" s="83">
        <v>4</v>
      </c>
      <c r="E98" s="282"/>
      <c r="F98" s="15">
        <f t="shared" si="12"/>
        <v>0</v>
      </c>
    </row>
    <row r="99" spans="1:7" ht="107.25" customHeight="1" x14ac:dyDescent="0.25">
      <c r="A99" s="54" t="s">
        <v>184</v>
      </c>
      <c r="B99" s="46" t="s">
        <v>189</v>
      </c>
      <c r="C99" s="9" t="s">
        <v>34</v>
      </c>
      <c r="D99" s="83">
        <v>14</v>
      </c>
      <c r="E99" s="282"/>
      <c r="F99" s="15">
        <f t="shared" si="12"/>
        <v>0</v>
      </c>
    </row>
    <row r="100" spans="1:7" ht="133.5" customHeight="1" x14ac:dyDescent="0.25">
      <c r="A100" s="54" t="s">
        <v>186</v>
      </c>
      <c r="B100" s="46" t="s">
        <v>191</v>
      </c>
      <c r="C100" s="9" t="s">
        <v>34</v>
      </c>
      <c r="D100" s="83">
        <v>5</v>
      </c>
      <c r="E100" s="282"/>
      <c r="F100" s="15">
        <f t="shared" si="12"/>
        <v>0</v>
      </c>
    </row>
    <row r="101" spans="1:7" ht="56.25" x14ac:dyDescent="0.25">
      <c r="A101" s="54" t="s">
        <v>188</v>
      </c>
      <c r="B101" s="46" t="s">
        <v>193</v>
      </c>
      <c r="C101" s="9" t="s">
        <v>34</v>
      </c>
      <c r="D101" s="83">
        <f>BAÑO!J537</f>
        <v>19</v>
      </c>
      <c r="E101" s="282"/>
      <c r="F101" s="15">
        <f t="shared" si="12"/>
        <v>0</v>
      </c>
    </row>
    <row r="102" spans="1:7" ht="149.25" customHeight="1" x14ac:dyDescent="0.25">
      <c r="A102" s="54" t="s">
        <v>190</v>
      </c>
      <c r="B102" s="46" t="s">
        <v>195</v>
      </c>
      <c r="C102" s="9" t="s">
        <v>196</v>
      </c>
      <c r="D102" s="83">
        <f>BAÑO!J550</f>
        <v>1</v>
      </c>
      <c r="E102" s="282"/>
      <c r="F102" s="15">
        <f t="shared" si="12"/>
        <v>0</v>
      </c>
    </row>
    <row r="103" spans="1:7" ht="56.25" x14ac:dyDescent="0.25">
      <c r="A103" s="54" t="s">
        <v>192</v>
      </c>
      <c r="B103" s="46" t="s">
        <v>197</v>
      </c>
      <c r="C103" s="9" t="s">
        <v>34</v>
      </c>
      <c r="D103" s="83">
        <f>BAÑO!J563</f>
        <v>2</v>
      </c>
      <c r="E103" s="282"/>
      <c r="F103" s="15">
        <f t="shared" si="12"/>
        <v>0</v>
      </c>
    </row>
    <row r="104" spans="1:7" ht="76.5" customHeight="1" x14ac:dyDescent="0.25">
      <c r="A104" s="54" t="s">
        <v>194</v>
      </c>
      <c r="B104" s="46" t="s">
        <v>198</v>
      </c>
      <c r="C104" s="9" t="s">
        <v>34</v>
      </c>
      <c r="D104" s="83">
        <f>BAÑO!J576</f>
        <v>4</v>
      </c>
      <c r="E104" s="282"/>
      <c r="F104" s="15">
        <f t="shared" si="12"/>
        <v>0</v>
      </c>
      <c r="G104" s="268"/>
    </row>
    <row r="105" spans="1:7" x14ac:dyDescent="0.25">
      <c r="A105" s="11"/>
      <c r="B105" s="12" t="s">
        <v>199</v>
      </c>
      <c r="C105" s="11"/>
      <c r="D105" s="11"/>
      <c r="E105" s="11"/>
      <c r="F105" s="11"/>
    </row>
    <row r="106" spans="1:7" ht="45" x14ac:dyDescent="0.25">
      <c r="A106" s="54" t="s">
        <v>200</v>
      </c>
      <c r="B106" s="46" t="s">
        <v>201</v>
      </c>
      <c r="C106" s="13" t="s">
        <v>13</v>
      </c>
      <c r="D106" s="83">
        <f>'AREA USOS MULTIPLES  '!J27</f>
        <v>756.20159999999998</v>
      </c>
      <c r="E106" s="286"/>
      <c r="F106" s="185">
        <f t="shared" ref="F106:F151" si="14">D106*E106</f>
        <v>0</v>
      </c>
    </row>
    <row r="107" spans="1:7" ht="33.75" x14ac:dyDescent="0.25">
      <c r="A107" s="54" t="s">
        <v>202</v>
      </c>
      <c r="B107" s="46" t="s">
        <v>203</v>
      </c>
      <c r="C107" s="13" t="s">
        <v>16</v>
      </c>
      <c r="D107" s="83">
        <f>'AREA USOS MULTIPLES  '!J44</f>
        <v>151.24032</v>
      </c>
      <c r="E107" s="286"/>
      <c r="F107" s="185">
        <f t="shared" si="14"/>
        <v>0</v>
      </c>
    </row>
    <row r="108" spans="1:7" ht="67.5" x14ac:dyDescent="0.25">
      <c r="A108" s="54" t="s">
        <v>204</v>
      </c>
      <c r="B108" s="46" t="s">
        <v>205</v>
      </c>
      <c r="C108" s="13" t="s">
        <v>16</v>
      </c>
      <c r="D108" s="83">
        <f>'AREA USOS MULTIPLES  '!J61</f>
        <v>28.25</v>
      </c>
      <c r="E108" s="286"/>
      <c r="F108" s="185">
        <f t="shared" si="14"/>
        <v>0</v>
      </c>
    </row>
    <row r="109" spans="1:7" ht="45" x14ac:dyDescent="0.25">
      <c r="A109" s="54" t="s">
        <v>206</v>
      </c>
      <c r="B109" s="46" t="s">
        <v>207</v>
      </c>
      <c r="C109" s="13" t="s">
        <v>13</v>
      </c>
      <c r="D109" s="83">
        <f>'AREA USOS MULTIPLES  '!J78</f>
        <v>756.20159999999998</v>
      </c>
      <c r="E109" s="286"/>
      <c r="F109" s="185">
        <f t="shared" si="14"/>
        <v>0</v>
      </c>
    </row>
    <row r="110" spans="1:7" ht="62.25" customHeight="1" x14ac:dyDescent="0.25">
      <c r="A110" s="54" t="s">
        <v>208</v>
      </c>
      <c r="B110" s="46" t="s">
        <v>209</v>
      </c>
      <c r="C110" s="13" t="s">
        <v>122</v>
      </c>
      <c r="D110" s="83">
        <f>'AREA USOS MULTIPLES  '!J95</f>
        <v>720.44</v>
      </c>
      <c r="E110" s="286"/>
      <c r="F110" s="185">
        <f t="shared" si="14"/>
        <v>0</v>
      </c>
    </row>
    <row r="111" spans="1:7" ht="67.5" x14ac:dyDescent="0.25">
      <c r="A111" s="54" t="s">
        <v>210</v>
      </c>
      <c r="B111" s="46" t="s">
        <v>211</v>
      </c>
      <c r="C111" s="13" t="s">
        <v>25</v>
      </c>
      <c r="D111" s="83">
        <f>'AREA USOS MULTIPLES  '!J112</f>
        <v>226</v>
      </c>
      <c r="E111" s="286"/>
      <c r="F111" s="185">
        <f t="shared" si="14"/>
        <v>0</v>
      </c>
    </row>
    <row r="112" spans="1:7" ht="67.5" x14ac:dyDescent="0.25">
      <c r="A112" s="54" t="s">
        <v>212</v>
      </c>
      <c r="B112" s="46" t="s">
        <v>213</v>
      </c>
      <c r="C112" s="13" t="s">
        <v>16</v>
      </c>
      <c r="D112" s="83">
        <f>'AREA USOS MULTIPLES  '!J129</f>
        <v>11.020859999999999</v>
      </c>
      <c r="E112" s="286"/>
      <c r="F112" s="185">
        <f t="shared" si="14"/>
        <v>0</v>
      </c>
    </row>
    <row r="113" spans="1:9" ht="90" x14ac:dyDescent="0.25">
      <c r="A113" s="54" t="s">
        <v>214</v>
      </c>
      <c r="B113" s="46" t="s">
        <v>215</v>
      </c>
      <c r="C113" s="13" t="s">
        <v>13</v>
      </c>
      <c r="D113" s="83">
        <f>'AREA USOS MULTIPLES  '!J146</f>
        <v>73.45</v>
      </c>
      <c r="E113" s="286"/>
      <c r="F113" s="185">
        <f t="shared" si="14"/>
        <v>0</v>
      </c>
    </row>
    <row r="114" spans="1:9" ht="33.75" x14ac:dyDescent="0.25">
      <c r="A114" s="54" t="s">
        <v>216</v>
      </c>
      <c r="B114" s="46" t="s">
        <v>217</v>
      </c>
      <c r="C114" s="13" t="s">
        <v>25</v>
      </c>
      <c r="D114" s="83">
        <f>'AREA USOS MULTIPLES  '!J163</f>
        <v>110.5</v>
      </c>
      <c r="E114" s="286"/>
      <c r="F114" s="185">
        <f t="shared" si="14"/>
        <v>0</v>
      </c>
    </row>
    <row r="115" spans="1:9" ht="135" customHeight="1" x14ac:dyDescent="0.25">
      <c r="A115" s="54" t="s">
        <v>218</v>
      </c>
      <c r="B115" s="46" t="s">
        <v>219</v>
      </c>
      <c r="C115" s="13" t="s">
        <v>25</v>
      </c>
      <c r="D115" s="83">
        <f>'AREA USOS MULTIPLES  '!J180</f>
        <v>113</v>
      </c>
      <c r="E115" s="286"/>
      <c r="F115" s="185">
        <f t="shared" si="14"/>
        <v>0</v>
      </c>
    </row>
    <row r="116" spans="1:9" ht="72" customHeight="1" x14ac:dyDescent="0.25">
      <c r="A116" s="54" t="s">
        <v>220</v>
      </c>
      <c r="B116" s="46" t="s">
        <v>221</v>
      </c>
      <c r="C116" s="13" t="s">
        <v>13</v>
      </c>
      <c r="D116" s="83">
        <f>'AREA USOS MULTIPLES  '!J197</f>
        <v>56.5</v>
      </c>
      <c r="E116" s="286"/>
      <c r="F116" s="185">
        <f t="shared" si="14"/>
        <v>0</v>
      </c>
    </row>
    <row r="117" spans="1:9" ht="54" customHeight="1" x14ac:dyDescent="0.25">
      <c r="A117" s="54" t="s">
        <v>222</v>
      </c>
      <c r="B117" s="46" t="s">
        <v>223</v>
      </c>
      <c r="C117" s="13" t="s">
        <v>16</v>
      </c>
      <c r="D117" s="83">
        <f>'AREA USOS MULTIPLES  '!J214</f>
        <v>28.25</v>
      </c>
      <c r="E117" s="286"/>
      <c r="F117" s="185">
        <f t="shared" si="14"/>
        <v>0</v>
      </c>
    </row>
    <row r="118" spans="1:9" ht="37.5" customHeight="1" x14ac:dyDescent="0.25">
      <c r="A118" s="54" t="s">
        <v>224</v>
      </c>
      <c r="B118" s="46" t="s">
        <v>225</v>
      </c>
      <c r="C118" s="13" t="s">
        <v>16</v>
      </c>
      <c r="D118" s="83">
        <f>'AREA USOS MULTIPLES  '!J231</f>
        <v>356.80319999999995</v>
      </c>
      <c r="E118" s="286"/>
      <c r="F118" s="185">
        <f t="shared" si="14"/>
        <v>0</v>
      </c>
    </row>
    <row r="119" spans="1:9" ht="78.75" customHeight="1" x14ac:dyDescent="0.25">
      <c r="A119" s="54" t="s">
        <v>226</v>
      </c>
      <c r="B119" s="46" t="s">
        <v>227</v>
      </c>
      <c r="C119" s="13" t="s">
        <v>13</v>
      </c>
      <c r="D119" s="83">
        <f>'AREA USOS MULTIPLES  '!J248</f>
        <v>756.20159999999998</v>
      </c>
      <c r="E119" s="286"/>
      <c r="F119" s="185">
        <f t="shared" si="14"/>
        <v>0</v>
      </c>
    </row>
    <row r="120" spans="1:9" ht="72" customHeight="1" x14ac:dyDescent="0.25">
      <c r="A120" s="54" t="s">
        <v>228</v>
      </c>
      <c r="B120" s="46" t="s">
        <v>229</v>
      </c>
      <c r="C120" s="13" t="s">
        <v>25</v>
      </c>
      <c r="D120" s="83">
        <f>'AREA USOS MULTIPLES  '!J265</f>
        <v>426.12</v>
      </c>
      <c r="E120" s="286"/>
      <c r="F120" s="185">
        <f t="shared" si="14"/>
        <v>0</v>
      </c>
    </row>
    <row r="121" spans="1:9" ht="74.25" customHeight="1" x14ac:dyDescent="0.25">
      <c r="A121" s="54" t="s">
        <v>230</v>
      </c>
      <c r="B121" s="46" t="s">
        <v>1059</v>
      </c>
      <c r="C121" s="13" t="s">
        <v>34</v>
      </c>
      <c r="D121" s="83">
        <f>'AREA USOS MULTIPLES  '!J282</f>
        <v>8</v>
      </c>
      <c r="E121" s="286"/>
      <c r="F121" s="185">
        <f t="shared" si="14"/>
        <v>0</v>
      </c>
    </row>
    <row r="122" spans="1:9" ht="99.75" customHeight="1" x14ac:dyDescent="0.25">
      <c r="A122" s="54" t="s">
        <v>231</v>
      </c>
      <c r="B122" s="46" t="s">
        <v>1069</v>
      </c>
      <c r="C122" s="13" t="s">
        <v>34</v>
      </c>
      <c r="D122" s="83">
        <f>'AREA USOS MULTIPLES  '!J299</f>
        <v>2</v>
      </c>
      <c r="E122" s="286"/>
      <c r="F122" s="185">
        <f t="shared" si="14"/>
        <v>0</v>
      </c>
    </row>
    <row r="123" spans="1:9" ht="92.25" customHeight="1" x14ac:dyDescent="0.25">
      <c r="A123" s="54" t="s">
        <v>232</v>
      </c>
      <c r="B123" s="46" t="s">
        <v>1068</v>
      </c>
      <c r="C123" s="13" t="s">
        <v>234</v>
      </c>
      <c r="D123" s="83">
        <f>'AREA USOS MULTIPLES  '!J316</f>
        <v>1</v>
      </c>
      <c r="E123" s="286"/>
      <c r="F123" s="185">
        <f t="shared" si="14"/>
        <v>0</v>
      </c>
    </row>
    <row r="124" spans="1:9" ht="83.25" customHeight="1" x14ac:dyDescent="0.25">
      <c r="A124" s="54" t="s">
        <v>235</v>
      </c>
      <c r="B124" s="46" t="s">
        <v>1061</v>
      </c>
      <c r="C124" s="13" t="s">
        <v>13</v>
      </c>
      <c r="D124" s="83">
        <v>288</v>
      </c>
      <c r="E124" s="286"/>
      <c r="F124" s="185">
        <f t="shared" si="14"/>
        <v>0</v>
      </c>
      <c r="I124" s="19"/>
    </row>
    <row r="125" spans="1:9" ht="62.25" customHeight="1" x14ac:dyDescent="0.25">
      <c r="A125" s="54" t="s">
        <v>1062</v>
      </c>
      <c r="B125" s="46" t="s">
        <v>1065</v>
      </c>
      <c r="C125" s="13" t="s">
        <v>25</v>
      </c>
      <c r="D125" s="83">
        <v>35.119999999999997</v>
      </c>
      <c r="E125" s="286"/>
      <c r="F125" s="185">
        <f t="shared" si="14"/>
        <v>0</v>
      </c>
      <c r="I125" s="19"/>
    </row>
    <row r="126" spans="1:9" ht="45.75" customHeight="1" x14ac:dyDescent="0.25">
      <c r="A126" s="54" t="s">
        <v>1063</v>
      </c>
      <c r="B126" s="46" t="s">
        <v>1064</v>
      </c>
      <c r="C126" s="13" t="s">
        <v>34</v>
      </c>
      <c r="D126" s="83">
        <v>2</v>
      </c>
      <c r="E126" s="286"/>
      <c r="F126" s="185">
        <f t="shared" si="14"/>
        <v>0</v>
      </c>
      <c r="I126" s="19"/>
    </row>
    <row r="127" spans="1:9" ht="64.5" customHeight="1" x14ac:dyDescent="0.25">
      <c r="A127" s="54" t="s">
        <v>1066</v>
      </c>
      <c r="B127" s="46" t="s">
        <v>1067</v>
      </c>
      <c r="C127" s="13" t="s">
        <v>34</v>
      </c>
      <c r="D127" s="83">
        <v>2</v>
      </c>
      <c r="E127" s="286"/>
      <c r="F127" s="185">
        <f t="shared" si="14"/>
        <v>0</v>
      </c>
      <c r="I127" s="19"/>
    </row>
    <row r="128" spans="1:9" ht="15" customHeight="1" x14ac:dyDescent="0.25">
      <c r="A128" s="11"/>
      <c r="B128" s="12" t="s">
        <v>1099</v>
      </c>
      <c r="C128" s="11"/>
      <c r="D128" s="11"/>
      <c r="E128" s="11"/>
      <c r="F128" s="11"/>
      <c r="I128" s="19"/>
    </row>
    <row r="129" spans="1:9" ht="64.5" customHeight="1" x14ac:dyDescent="0.25">
      <c r="A129" s="54" t="s">
        <v>1100</v>
      </c>
      <c r="B129" s="46" t="s">
        <v>1141</v>
      </c>
      <c r="C129" s="13" t="s">
        <v>34</v>
      </c>
      <c r="D129" s="83">
        <v>2</v>
      </c>
      <c r="E129" s="286"/>
      <c r="F129" s="185">
        <f t="shared" si="14"/>
        <v>0</v>
      </c>
      <c r="I129" s="19"/>
    </row>
    <row r="130" spans="1:9" ht="64.5" customHeight="1" x14ac:dyDescent="0.25">
      <c r="A130" s="54" t="s">
        <v>1101</v>
      </c>
      <c r="B130" s="46" t="s">
        <v>1142</v>
      </c>
      <c r="C130" s="13" t="s">
        <v>34</v>
      </c>
      <c r="D130" s="83">
        <v>2</v>
      </c>
      <c r="E130" s="286"/>
      <c r="F130" s="185">
        <f t="shared" si="14"/>
        <v>0</v>
      </c>
      <c r="I130" s="19"/>
    </row>
    <row r="131" spans="1:9" ht="64.5" customHeight="1" x14ac:dyDescent="0.25">
      <c r="A131" s="54" t="s">
        <v>1102</v>
      </c>
      <c r="B131" s="46" t="s">
        <v>1143</v>
      </c>
      <c r="C131" s="13" t="s">
        <v>34</v>
      </c>
      <c r="D131" s="83">
        <v>2</v>
      </c>
      <c r="E131" s="286"/>
      <c r="F131" s="185">
        <f t="shared" si="14"/>
        <v>0</v>
      </c>
      <c r="I131" s="19"/>
    </row>
    <row r="132" spans="1:9" ht="64.5" customHeight="1" x14ac:dyDescent="0.25">
      <c r="A132" s="54" t="s">
        <v>1103</v>
      </c>
      <c r="B132" s="46" t="s">
        <v>1144</v>
      </c>
      <c r="C132" s="13" t="s">
        <v>34</v>
      </c>
      <c r="D132" s="83">
        <v>2</v>
      </c>
      <c r="E132" s="286"/>
      <c r="F132" s="185">
        <f t="shared" si="14"/>
        <v>0</v>
      </c>
      <c r="I132" s="19"/>
    </row>
    <row r="133" spans="1:9" ht="64.5" customHeight="1" x14ac:dyDescent="0.25">
      <c r="A133" s="54" t="s">
        <v>1104</v>
      </c>
      <c r="B133" s="46" t="s">
        <v>1145</v>
      </c>
      <c r="C133" s="13" t="s">
        <v>34</v>
      </c>
      <c r="D133" s="83">
        <v>2</v>
      </c>
      <c r="E133" s="286"/>
      <c r="F133" s="185">
        <f t="shared" si="14"/>
        <v>0</v>
      </c>
      <c r="I133" s="19"/>
    </row>
    <row r="134" spans="1:9" ht="64.5" customHeight="1" x14ac:dyDescent="0.25">
      <c r="A134" s="54" t="s">
        <v>1105</v>
      </c>
      <c r="B134" s="46" t="s">
        <v>1146</v>
      </c>
      <c r="C134" s="13" t="s">
        <v>34</v>
      </c>
      <c r="D134" s="83">
        <v>1</v>
      </c>
      <c r="E134" s="286"/>
      <c r="F134" s="185">
        <f t="shared" si="14"/>
        <v>0</v>
      </c>
      <c r="I134" s="19"/>
    </row>
    <row r="135" spans="1:9" ht="64.5" customHeight="1" x14ac:dyDescent="0.25">
      <c r="A135" s="54" t="s">
        <v>1106</v>
      </c>
      <c r="B135" s="46" t="s">
        <v>1147</v>
      </c>
      <c r="C135" s="13" t="s">
        <v>34</v>
      </c>
      <c r="D135" s="83">
        <v>1</v>
      </c>
      <c r="E135" s="286"/>
      <c r="F135" s="185">
        <f t="shared" si="14"/>
        <v>0</v>
      </c>
      <c r="I135" s="19"/>
    </row>
    <row r="136" spans="1:9" ht="64.5" customHeight="1" x14ac:dyDescent="0.25">
      <c r="A136" s="54" t="s">
        <v>1107</v>
      </c>
      <c r="B136" s="46" t="s">
        <v>1148</v>
      </c>
      <c r="C136" s="13" t="s">
        <v>34</v>
      </c>
      <c r="D136" s="83">
        <v>2</v>
      </c>
      <c r="E136" s="286"/>
      <c r="F136" s="185">
        <f t="shared" si="14"/>
        <v>0</v>
      </c>
      <c r="I136" s="19"/>
    </row>
    <row r="137" spans="1:9" ht="64.5" customHeight="1" x14ac:dyDescent="0.25">
      <c r="A137" s="54" t="s">
        <v>1108</v>
      </c>
      <c r="B137" s="46" t="s">
        <v>1149</v>
      </c>
      <c r="C137" s="13" t="s">
        <v>34</v>
      </c>
      <c r="D137" s="83">
        <v>1</v>
      </c>
      <c r="E137" s="286"/>
      <c r="F137" s="185">
        <f t="shared" si="14"/>
        <v>0</v>
      </c>
      <c r="I137" s="19"/>
    </row>
    <row r="138" spans="1:9" ht="64.5" customHeight="1" x14ac:dyDescent="0.25">
      <c r="A138" s="54" t="s">
        <v>1109</v>
      </c>
      <c r="B138" s="46" t="s">
        <v>1140</v>
      </c>
      <c r="C138" s="13" t="s">
        <v>34</v>
      </c>
      <c r="D138" s="83">
        <v>1</v>
      </c>
      <c r="E138" s="286"/>
      <c r="F138" s="185">
        <f t="shared" si="14"/>
        <v>0</v>
      </c>
      <c r="I138" s="19"/>
    </row>
    <row r="139" spans="1:9" ht="14.25" customHeight="1" x14ac:dyDescent="0.25">
      <c r="A139" s="11"/>
      <c r="B139" s="12" t="s">
        <v>1110</v>
      </c>
      <c r="C139" s="11"/>
      <c r="D139" s="11"/>
      <c r="E139" s="11"/>
      <c r="F139" s="11"/>
      <c r="I139" s="19"/>
    </row>
    <row r="140" spans="1:9" ht="64.5" customHeight="1" x14ac:dyDescent="0.25">
      <c r="A140" s="54" t="s">
        <v>1111</v>
      </c>
      <c r="B140" s="46" t="s">
        <v>1150</v>
      </c>
      <c r="C140" s="13" t="s">
        <v>34</v>
      </c>
      <c r="D140" s="83">
        <v>1</v>
      </c>
      <c r="E140" s="286"/>
      <c r="F140" s="185">
        <f t="shared" si="14"/>
        <v>0</v>
      </c>
      <c r="I140" s="19"/>
    </row>
    <row r="141" spans="1:9" ht="64.5" customHeight="1" x14ac:dyDescent="0.25">
      <c r="A141" s="54" t="s">
        <v>1112</v>
      </c>
      <c r="B141" s="46" t="s">
        <v>1151</v>
      </c>
      <c r="C141" s="13" t="s">
        <v>34</v>
      </c>
      <c r="D141" s="83">
        <v>1</v>
      </c>
      <c r="E141" s="286"/>
      <c r="F141" s="185">
        <f t="shared" si="14"/>
        <v>0</v>
      </c>
      <c r="I141" s="19"/>
    </row>
    <row r="142" spans="1:9" ht="64.5" customHeight="1" x14ac:dyDescent="0.25">
      <c r="A142" s="54" t="s">
        <v>1113</v>
      </c>
      <c r="B142" s="46" t="s">
        <v>1152</v>
      </c>
      <c r="C142" s="13" t="s">
        <v>34</v>
      </c>
      <c r="D142" s="83">
        <v>1</v>
      </c>
      <c r="E142" s="286"/>
      <c r="F142" s="185">
        <f t="shared" si="14"/>
        <v>0</v>
      </c>
      <c r="I142" s="19"/>
    </row>
    <row r="143" spans="1:9" ht="64.5" customHeight="1" x14ac:dyDescent="0.25">
      <c r="A143" s="54" t="s">
        <v>1114</v>
      </c>
      <c r="B143" s="46" t="s">
        <v>1153</v>
      </c>
      <c r="C143" s="13" t="s">
        <v>34</v>
      </c>
      <c r="D143" s="83">
        <v>1</v>
      </c>
      <c r="E143" s="286"/>
      <c r="F143" s="185">
        <f t="shared" si="14"/>
        <v>0</v>
      </c>
      <c r="I143" s="19"/>
    </row>
    <row r="144" spans="1:9" ht="64.5" customHeight="1" x14ac:dyDescent="0.25">
      <c r="A144" s="54" t="s">
        <v>1115</v>
      </c>
      <c r="B144" s="46" t="s">
        <v>1154</v>
      </c>
      <c r="C144" s="13" t="s">
        <v>34</v>
      </c>
      <c r="D144" s="83">
        <v>1</v>
      </c>
      <c r="E144" s="286"/>
      <c r="F144" s="185">
        <f t="shared" si="14"/>
        <v>0</v>
      </c>
      <c r="I144" s="19"/>
    </row>
    <row r="145" spans="1:9" ht="64.5" customHeight="1" x14ac:dyDescent="0.25">
      <c r="A145" s="54" t="s">
        <v>1116</v>
      </c>
      <c r="B145" s="46" t="s">
        <v>1155</v>
      </c>
      <c r="C145" s="13" t="s">
        <v>34</v>
      </c>
      <c r="D145" s="83">
        <v>1</v>
      </c>
      <c r="E145" s="286"/>
      <c r="F145" s="185">
        <f t="shared" si="14"/>
        <v>0</v>
      </c>
      <c r="I145" s="19"/>
    </row>
    <row r="146" spans="1:9" ht="64.5" customHeight="1" x14ac:dyDescent="0.25">
      <c r="A146" s="54" t="s">
        <v>1117</v>
      </c>
      <c r="B146" s="46" t="s">
        <v>1123</v>
      </c>
      <c r="C146" s="13" t="s">
        <v>34</v>
      </c>
      <c r="D146" s="83">
        <v>1</v>
      </c>
      <c r="E146" s="286"/>
      <c r="F146" s="185">
        <f t="shared" si="14"/>
        <v>0</v>
      </c>
      <c r="I146" s="19"/>
    </row>
    <row r="147" spans="1:9" ht="64.5" customHeight="1" x14ac:dyDescent="0.25">
      <c r="A147" s="54" t="s">
        <v>1118</v>
      </c>
      <c r="B147" s="46" t="s">
        <v>1124</v>
      </c>
      <c r="C147" s="13" t="s">
        <v>34</v>
      </c>
      <c r="D147" s="83">
        <v>1</v>
      </c>
      <c r="E147" s="286"/>
      <c r="F147" s="185">
        <f t="shared" si="14"/>
        <v>0</v>
      </c>
      <c r="I147" s="19"/>
    </row>
    <row r="148" spans="1:9" ht="64.5" customHeight="1" x14ac:dyDescent="0.25">
      <c r="A148" s="54" t="s">
        <v>1119</v>
      </c>
      <c r="B148" s="46" t="s">
        <v>1125</v>
      </c>
      <c r="C148" s="13" t="s">
        <v>34</v>
      </c>
      <c r="D148" s="83">
        <v>1</v>
      </c>
      <c r="E148" s="286"/>
      <c r="F148" s="185">
        <f t="shared" si="14"/>
        <v>0</v>
      </c>
      <c r="I148" s="19"/>
    </row>
    <row r="149" spans="1:9" ht="64.5" customHeight="1" x14ac:dyDescent="0.25">
      <c r="A149" s="54" t="s">
        <v>1120</v>
      </c>
      <c r="B149" s="46" t="s">
        <v>1126</v>
      </c>
      <c r="C149" s="13" t="s">
        <v>34</v>
      </c>
      <c r="D149" s="83">
        <v>1</v>
      </c>
      <c r="E149" s="286"/>
      <c r="F149" s="185">
        <f t="shared" si="14"/>
        <v>0</v>
      </c>
      <c r="I149" s="19"/>
    </row>
    <row r="150" spans="1:9" ht="64.5" customHeight="1" x14ac:dyDescent="0.25">
      <c r="A150" s="54" t="s">
        <v>1121</v>
      </c>
      <c r="B150" s="46" t="s">
        <v>1127</v>
      </c>
      <c r="C150" s="13" t="s">
        <v>34</v>
      </c>
      <c r="D150" s="83">
        <v>1</v>
      </c>
      <c r="E150" s="286"/>
      <c r="F150" s="185">
        <f t="shared" si="14"/>
        <v>0</v>
      </c>
      <c r="I150" s="19"/>
    </row>
    <row r="151" spans="1:9" ht="133.5" customHeight="1" x14ac:dyDescent="0.25">
      <c r="A151" s="54" t="s">
        <v>1122</v>
      </c>
      <c r="B151" s="46" t="s">
        <v>1128</v>
      </c>
      <c r="C151" s="13" t="s">
        <v>13</v>
      </c>
      <c r="D151" s="83">
        <v>730</v>
      </c>
      <c r="E151" s="286"/>
      <c r="F151" s="185">
        <f t="shared" si="14"/>
        <v>0</v>
      </c>
      <c r="I151" s="19"/>
    </row>
    <row r="152" spans="1:9" x14ac:dyDescent="0.25">
      <c r="A152" s="11"/>
      <c r="B152" s="12" t="s">
        <v>267</v>
      </c>
      <c r="C152" s="11"/>
      <c r="D152" s="11"/>
      <c r="E152" s="11"/>
      <c r="F152" s="11"/>
    </row>
    <row r="153" spans="1:9" ht="120" customHeight="1" x14ac:dyDescent="0.25">
      <c r="A153" s="54" t="s">
        <v>268</v>
      </c>
      <c r="B153" s="45" t="s">
        <v>269</v>
      </c>
      <c r="C153" s="13" t="s">
        <v>34</v>
      </c>
      <c r="D153" s="18">
        <f>INST.ELECTRICAS!J25</f>
        <v>1</v>
      </c>
      <c r="E153" s="282"/>
      <c r="F153" s="15">
        <f t="shared" ref="F153:F155" si="15">D153*E153</f>
        <v>0</v>
      </c>
    </row>
    <row r="154" spans="1:9" ht="67.5" x14ac:dyDescent="0.25">
      <c r="A154" s="54" t="s">
        <v>270</v>
      </c>
      <c r="B154" s="45" t="s">
        <v>271</v>
      </c>
      <c r="C154" s="13" t="s">
        <v>196</v>
      </c>
      <c r="D154" s="18">
        <f>INST.ELECTRICAS!J40</f>
        <v>1</v>
      </c>
      <c r="E154" s="282"/>
      <c r="F154" s="15">
        <f t="shared" si="15"/>
        <v>0</v>
      </c>
    </row>
    <row r="155" spans="1:9" ht="90" x14ac:dyDescent="0.25">
      <c r="A155" s="54" t="s">
        <v>272</v>
      </c>
      <c r="B155" s="45" t="s">
        <v>273</v>
      </c>
      <c r="C155" s="13" t="s">
        <v>34</v>
      </c>
      <c r="D155" s="18">
        <f>INST.ELECTRICAS!J55</f>
        <v>1</v>
      </c>
      <c r="E155" s="282"/>
      <c r="F155" s="15">
        <f t="shared" si="15"/>
        <v>0</v>
      </c>
    </row>
    <row r="156" spans="1:9" ht="56.25" x14ac:dyDescent="0.25">
      <c r="A156" s="54" t="s">
        <v>274</v>
      </c>
      <c r="B156" s="45" t="s">
        <v>275</v>
      </c>
      <c r="C156" s="13" t="s">
        <v>34</v>
      </c>
      <c r="D156" s="18">
        <f>INST.ELECTRICAS!J70</f>
        <v>1</v>
      </c>
      <c r="E156" s="282"/>
      <c r="F156" s="15">
        <f t="shared" ref="F156:F171" si="16">D156*E156</f>
        <v>0</v>
      </c>
    </row>
    <row r="157" spans="1:9" ht="33.75" x14ac:dyDescent="0.25">
      <c r="A157" s="54" t="s">
        <v>276</v>
      </c>
      <c r="B157" s="45" t="s">
        <v>277</v>
      </c>
      <c r="C157" s="13" t="s">
        <v>25</v>
      </c>
      <c r="D157" s="18">
        <f>INST.ELECTRICAS!J85</f>
        <v>658</v>
      </c>
      <c r="E157" s="282"/>
      <c r="F157" s="15">
        <f t="shared" si="16"/>
        <v>0</v>
      </c>
    </row>
    <row r="158" spans="1:9" ht="33.75" x14ac:dyDescent="0.25">
      <c r="A158" s="54" t="s">
        <v>278</v>
      </c>
      <c r="B158" s="45" t="s">
        <v>279</v>
      </c>
      <c r="C158" s="13" t="s">
        <v>25</v>
      </c>
      <c r="D158" s="18">
        <f>INST.ELECTRICAS!J100</f>
        <v>226</v>
      </c>
      <c r="E158" s="282"/>
      <c r="F158" s="15">
        <f t="shared" si="16"/>
        <v>0</v>
      </c>
    </row>
    <row r="159" spans="1:9" ht="90" x14ac:dyDescent="0.25">
      <c r="A159" s="54" t="s">
        <v>280</v>
      </c>
      <c r="B159" s="45" t="s">
        <v>1071</v>
      </c>
      <c r="C159" s="13" t="s">
        <v>34</v>
      </c>
      <c r="D159" s="18">
        <v>14</v>
      </c>
      <c r="E159" s="282"/>
      <c r="F159" s="15">
        <f t="shared" si="16"/>
        <v>0</v>
      </c>
    </row>
    <row r="160" spans="1:9" ht="90" x14ac:dyDescent="0.25">
      <c r="A160" s="54" t="s">
        <v>281</v>
      </c>
      <c r="B160" s="45" t="s">
        <v>1070</v>
      </c>
      <c r="C160" s="13" t="s">
        <v>34</v>
      </c>
      <c r="D160" s="18">
        <v>8</v>
      </c>
      <c r="E160" s="282"/>
      <c r="F160" s="15">
        <f t="shared" ref="F160" si="17">D160*E160</f>
        <v>0</v>
      </c>
    </row>
    <row r="161" spans="1:7" ht="67.5" x14ac:dyDescent="0.25">
      <c r="A161" s="54" t="s">
        <v>283</v>
      </c>
      <c r="B161" s="256" t="s">
        <v>282</v>
      </c>
      <c r="C161" s="13" t="s">
        <v>34</v>
      </c>
      <c r="D161" s="18">
        <f>D159+D160</f>
        <v>22</v>
      </c>
      <c r="E161" s="282"/>
      <c r="F161" s="15">
        <f t="shared" si="16"/>
        <v>0</v>
      </c>
    </row>
    <row r="162" spans="1:7" ht="88.5" customHeight="1" x14ac:dyDescent="0.25">
      <c r="A162" s="54" t="s">
        <v>285</v>
      </c>
      <c r="B162" s="45" t="s">
        <v>1072</v>
      </c>
      <c r="C162" s="13" t="s">
        <v>34</v>
      </c>
      <c r="D162" s="18">
        <v>14</v>
      </c>
      <c r="E162" s="282"/>
      <c r="F162" s="15">
        <f t="shared" si="16"/>
        <v>0</v>
      </c>
    </row>
    <row r="163" spans="1:7" ht="78.75" x14ac:dyDescent="0.25">
      <c r="A163" s="54" t="s">
        <v>287</v>
      </c>
      <c r="B163" s="45" t="s">
        <v>284</v>
      </c>
      <c r="C163" s="13" t="s">
        <v>34</v>
      </c>
      <c r="D163" s="18">
        <v>8</v>
      </c>
      <c r="E163" s="282"/>
      <c r="F163" s="15">
        <f t="shared" ref="F163" si="18">D163*E163</f>
        <v>0</v>
      </c>
    </row>
    <row r="164" spans="1:7" ht="105" customHeight="1" x14ac:dyDescent="0.25">
      <c r="A164" s="54" t="s">
        <v>289</v>
      </c>
      <c r="B164" s="45" t="s">
        <v>1073</v>
      </c>
      <c r="C164" s="13" t="s">
        <v>34</v>
      </c>
      <c r="D164" s="18">
        <v>18</v>
      </c>
      <c r="E164" s="282"/>
      <c r="F164" s="15">
        <f>D164*E164</f>
        <v>0</v>
      </c>
    </row>
    <row r="165" spans="1:7" ht="78.75" x14ac:dyDescent="0.25">
      <c r="A165" s="54" t="s">
        <v>291</v>
      </c>
      <c r="B165" s="45" t="s">
        <v>288</v>
      </c>
      <c r="C165" s="13" t="s">
        <v>34</v>
      </c>
      <c r="D165" s="18">
        <v>18</v>
      </c>
      <c r="E165" s="282"/>
      <c r="F165" s="15">
        <f t="shared" si="16"/>
        <v>0</v>
      </c>
    </row>
    <row r="166" spans="1:7" ht="57.75" x14ac:dyDescent="0.25">
      <c r="A166" s="54" t="s">
        <v>293</v>
      </c>
      <c r="B166" s="45" t="s">
        <v>1074</v>
      </c>
      <c r="C166" s="13" t="s">
        <v>34</v>
      </c>
      <c r="D166" s="18">
        <v>14</v>
      </c>
      <c r="E166" s="282"/>
      <c r="F166" s="15">
        <f t="shared" ref="F166" si="19">D166*E166</f>
        <v>0</v>
      </c>
    </row>
    <row r="167" spans="1:7" ht="56.25" x14ac:dyDescent="0.25">
      <c r="A167" s="54" t="s">
        <v>294</v>
      </c>
      <c r="B167" s="45" t="s">
        <v>290</v>
      </c>
      <c r="C167" s="13" t="s">
        <v>25</v>
      </c>
      <c r="D167" s="18">
        <f>INST.ELECTRICAS!J160</f>
        <v>658</v>
      </c>
      <c r="E167" s="282"/>
      <c r="F167" s="15">
        <f t="shared" si="16"/>
        <v>0</v>
      </c>
    </row>
    <row r="168" spans="1:7" ht="67.5" x14ac:dyDescent="0.25">
      <c r="A168" s="54" t="s">
        <v>296</v>
      </c>
      <c r="B168" s="45" t="s">
        <v>292</v>
      </c>
      <c r="C168" s="13" t="s">
        <v>34</v>
      </c>
      <c r="D168" s="18">
        <f>INST.ELECTRICAS!J175</f>
        <v>2</v>
      </c>
      <c r="E168" s="282"/>
      <c r="F168" s="15">
        <f t="shared" si="16"/>
        <v>0</v>
      </c>
    </row>
    <row r="169" spans="1:7" ht="96" customHeight="1" x14ac:dyDescent="0.25">
      <c r="A169" s="54" t="s">
        <v>299</v>
      </c>
      <c r="B169" s="45" t="s">
        <v>1075</v>
      </c>
      <c r="C169" s="13" t="s">
        <v>34</v>
      </c>
      <c r="D169" s="18">
        <f>INST.ELECTRICAS!J190</f>
        <v>16</v>
      </c>
      <c r="E169" s="282"/>
      <c r="F169" s="15">
        <f t="shared" si="16"/>
        <v>0</v>
      </c>
      <c r="G169" s="268"/>
    </row>
    <row r="170" spans="1:7" ht="45" x14ac:dyDescent="0.25">
      <c r="A170" s="54" t="s">
        <v>1086</v>
      </c>
      <c r="B170" s="45" t="s">
        <v>295</v>
      </c>
      <c r="C170" s="13" t="s">
        <v>25</v>
      </c>
      <c r="D170" s="18">
        <f>INST.ELECTRICAS!J205</f>
        <v>226</v>
      </c>
      <c r="E170" s="282"/>
      <c r="F170" s="15">
        <f t="shared" si="16"/>
        <v>0</v>
      </c>
    </row>
    <row r="171" spans="1:7" ht="57.75" customHeight="1" x14ac:dyDescent="0.25">
      <c r="A171" s="54" t="s">
        <v>1087</v>
      </c>
      <c r="B171" s="45" t="s">
        <v>297</v>
      </c>
      <c r="C171" s="13" t="s">
        <v>298</v>
      </c>
      <c r="D171" s="18">
        <f>INST.ELECTRICAS!J220</f>
        <v>1</v>
      </c>
      <c r="E171" s="282"/>
      <c r="F171" s="15">
        <f t="shared" si="16"/>
        <v>0</v>
      </c>
    </row>
    <row r="172" spans="1:7" ht="96.75" customHeight="1" x14ac:dyDescent="0.25">
      <c r="A172" s="54" t="s">
        <v>1088</v>
      </c>
      <c r="B172" s="45" t="s">
        <v>300</v>
      </c>
      <c r="C172" s="272" t="s">
        <v>34</v>
      </c>
      <c r="D172" s="18">
        <v>18</v>
      </c>
      <c r="E172" s="282"/>
      <c r="F172" s="15">
        <f>D172*E172</f>
        <v>0</v>
      </c>
    </row>
    <row r="173" spans="1:7" x14ac:dyDescent="0.25">
      <c r="A173" s="55"/>
      <c r="B173" s="12" t="s">
        <v>301</v>
      </c>
      <c r="C173" s="11"/>
      <c r="D173" s="11"/>
      <c r="E173" s="11"/>
      <c r="F173" s="11"/>
    </row>
    <row r="174" spans="1:7" ht="84.75" customHeight="1" x14ac:dyDescent="0.25">
      <c r="A174" s="54" t="s">
        <v>302</v>
      </c>
      <c r="B174" s="45" t="s">
        <v>303</v>
      </c>
      <c r="C174" s="56" t="s">
        <v>16</v>
      </c>
      <c r="D174" s="18">
        <f>'CANCHA FUT 7'!J24</f>
        <v>356.40000000000003</v>
      </c>
      <c r="E174" s="282"/>
      <c r="F174" s="15">
        <f t="shared" ref="F174:F180" si="20">D174*E174</f>
        <v>0</v>
      </c>
    </row>
    <row r="175" spans="1:7" ht="87" customHeight="1" x14ac:dyDescent="0.25">
      <c r="A175" s="54" t="s">
        <v>304</v>
      </c>
      <c r="B175" s="45" t="s">
        <v>305</v>
      </c>
      <c r="C175" s="56" t="s">
        <v>13</v>
      </c>
      <c r="D175" s="18">
        <f>'CANCHA FUT 7'!J37</f>
        <v>1782</v>
      </c>
      <c r="E175" s="282"/>
      <c r="F175" s="15">
        <f>D175*E175</f>
        <v>0</v>
      </c>
    </row>
    <row r="176" spans="1:7" ht="232.5" customHeight="1" x14ac:dyDescent="0.25">
      <c r="A176" s="54" t="s">
        <v>306</v>
      </c>
      <c r="B176" s="45" t="s">
        <v>307</v>
      </c>
      <c r="C176" s="56" t="s">
        <v>13</v>
      </c>
      <c r="D176" s="18">
        <f>'CANCHA FUT 7'!J50</f>
        <v>1782</v>
      </c>
      <c r="E176" s="282"/>
      <c r="F176" s="15">
        <f>D176*E176</f>
        <v>0</v>
      </c>
    </row>
    <row r="177" spans="1:6" ht="74.25" customHeight="1" x14ac:dyDescent="0.25">
      <c r="A177" s="54" t="s">
        <v>308</v>
      </c>
      <c r="B177" s="45" t="s">
        <v>309</v>
      </c>
      <c r="C177" s="13" t="s">
        <v>34</v>
      </c>
      <c r="D177" s="18">
        <f>'CANCHA FUT 7'!J63</f>
        <v>2</v>
      </c>
      <c r="E177" s="282"/>
      <c r="F177" s="15">
        <f t="shared" si="20"/>
        <v>0</v>
      </c>
    </row>
    <row r="178" spans="1:6" ht="56.25" x14ac:dyDescent="0.25">
      <c r="A178" s="54" t="s">
        <v>310</v>
      </c>
      <c r="B178" s="45" t="s">
        <v>311</v>
      </c>
      <c r="C178" s="13" t="s">
        <v>25</v>
      </c>
      <c r="D178" s="18">
        <f>'CANCHA FUT 7'!J76</f>
        <v>15</v>
      </c>
      <c r="E178" s="282"/>
      <c r="F178" s="15">
        <f t="shared" si="20"/>
        <v>0</v>
      </c>
    </row>
    <row r="179" spans="1:6" ht="113.25" customHeight="1" x14ac:dyDescent="0.25">
      <c r="A179" s="54" t="s">
        <v>312</v>
      </c>
      <c r="B179" s="45" t="s">
        <v>313</v>
      </c>
      <c r="C179" s="13" t="s">
        <v>13</v>
      </c>
      <c r="D179" s="18">
        <f>'CANCHA FUT 7'!J89</f>
        <v>62.5</v>
      </c>
      <c r="E179" s="282"/>
      <c r="F179" s="15">
        <f t="shared" si="20"/>
        <v>0</v>
      </c>
    </row>
    <row r="180" spans="1:6" ht="67.5" x14ac:dyDescent="0.25">
      <c r="A180" s="54" t="s">
        <v>314</v>
      </c>
      <c r="B180" s="45" t="s">
        <v>315</v>
      </c>
      <c r="C180" s="13" t="s">
        <v>34</v>
      </c>
      <c r="D180" s="18">
        <f>'CANCHA FUT 7'!J102</f>
        <v>2</v>
      </c>
      <c r="E180" s="282"/>
      <c r="F180" s="15">
        <f t="shared" si="20"/>
        <v>0</v>
      </c>
    </row>
    <row r="181" spans="1:6" ht="77.25" customHeight="1" x14ac:dyDescent="0.25">
      <c r="A181" s="54" t="s">
        <v>316</v>
      </c>
      <c r="B181" s="45" t="s">
        <v>317</v>
      </c>
      <c r="C181" s="16" t="s">
        <v>25</v>
      </c>
      <c r="D181" s="18">
        <f>'CANCHA FUT 7'!J115</f>
        <v>144.41999999999999</v>
      </c>
      <c r="E181" s="282"/>
      <c r="F181" s="17">
        <f>D181*E181</f>
        <v>0</v>
      </c>
    </row>
    <row r="182" spans="1:6" ht="67.5" customHeight="1" x14ac:dyDescent="0.25">
      <c r="A182" s="54" t="s">
        <v>1057</v>
      </c>
      <c r="B182" s="46" t="s">
        <v>1077</v>
      </c>
      <c r="C182" s="16" t="s">
        <v>25</v>
      </c>
      <c r="D182" s="18">
        <f>85*2</f>
        <v>170</v>
      </c>
      <c r="E182" s="282"/>
      <c r="F182" s="17">
        <f>D182*E182</f>
        <v>0</v>
      </c>
    </row>
    <row r="183" spans="1:6" ht="69.75" customHeight="1" x14ac:dyDescent="0.25">
      <c r="A183" s="54" t="s">
        <v>1084</v>
      </c>
      <c r="B183" s="46" t="s">
        <v>1085</v>
      </c>
      <c r="C183" s="16" t="s">
        <v>25</v>
      </c>
      <c r="D183" s="18">
        <v>2650</v>
      </c>
      <c r="E183" s="282"/>
      <c r="F183" s="17">
        <f>D183*E183</f>
        <v>0</v>
      </c>
    </row>
    <row r="184" spans="1:6" ht="59.25" customHeight="1" x14ac:dyDescent="0.25">
      <c r="A184" s="54" t="s">
        <v>1089</v>
      </c>
      <c r="B184" s="46" t="s">
        <v>99</v>
      </c>
      <c r="C184" s="9" t="s">
        <v>25</v>
      </c>
      <c r="D184" s="83">
        <f>53.8+32+32+53.8</f>
        <v>171.6</v>
      </c>
      <c r="E184" s="286"/>
      <c r="F184" s="185">
        <f t="shared" ref="F184:F185" si="21">D184*E184</f>
        <v>0</v>
      </c>
    </row>
    <row r="185" spans="1:6" ht="59.25" customHeight="1" x14ac:dyDescent="0.25">
      <c r="A185" s="54" t="s">
        <v>1157</v>
      </c>
      <c r="B185" s="283" t="s">
        <v>1158</v>
      </c>
      <c r="C185" s="16" t="s">
        <v>34</v>
      </c>
      <c r="D185" s="18">
        <v>38</v>
      </c>
      <c r="E185" s="282"/>
      <c r="F185" s="17">
        <f t="shared" si="21"/>
        <v>0</v>
      </c>
    </row>
    <row r="186" spans="1:6" x14ac:dyDescent="0.25">
      <c r="A186" s="11"/>
      <c r="B186" s="12" t="s">
        <v>1090</v>
      </c>
      <c r="C186" s="11"/>
      <c r="D186" s="11"/>
      <c r="E186" s="11"/>
      <c r="F186" s="11"/>
    </row>
    <row r="187" spans="1:6" ht="36" x14ac:dyDescent="0.25">
      <c r="A187" s="276" t="s">
        <v>1091</v>
      </c>
      <c r="B187" s="276" t="s">
        <v>1132</v>
      </c>
      <c r="C187" s="9" t="s">
        <v>1133</v>
      </c>
      <c r="D187" s="277">
        <v>8</v>
      </c>
      <c r="E187" s="284"/>
      <c r="F187" s="17">
        <f t="shared" ref="F187:F189" si="22">D187*E187</f>
        <v>0</v>
      </c>
    </row>
    <row r="188" spans="1:6" ht="36" x14ac:dyDescent="0.25">
      <c r="A188" s="276" t="s">
        <v>1092</v>
      </c>
      <c r="B188" s="276" t="s">
        <v>1134</v>
      </c>
      <c r="C188" s="9" t="s">
        <v>1133</v>
      </c>
      <c r="D188" s="277">
        <v>20</v>
      </c>
      <c r="E188" s="284"/>
      <c r="F188" s="17">
        <f t="shared" si="22"/>
        <v>0</v>
      </c>
    </row>
    <row r="189" spans="1:6" ht="36" x14ac:dyDescent="0.25">
      <c r="A189" s="276" t="s">
        <v>1093</v>
      </c>
      <c r="B189" s="276" t="s">
        <v>1135</v>
      </c>
      <c r="C189" s="9" t="s">
        <v>1133</v>
      </c>
      <c r="D189" s="277">
        <v>15</v>
      </c>
      <c r="E189" s="284"/>
      <c r="F189" s="17">
        <f t="shared" si="22"/>
        <v>0</v>
      </c>
    </row>
    <row r="190" spans="1:6" ht="36" x14ac:dyDescent="0.25">
      <c r="A190" s="276" t="s">
        <v>1094</v>
      </c>
      <c r="B190" s="276" t="s">
        <v>1136</v>
      </c>
      <c r="C190" s="9" t="s">
        <v>1133</v>
      </c>
      <c r="D190" s="277">
        <v>15</v>
      </c>
      <c r="E190" s="284"/>
      <c r="F190" s="17">
        <f t="shared" ref="F190:F193" si="23">D190*E190</f>
        <v>0</v>
      </c>
    </row>
    <row r="191" spans="1:6" ht="36" x14ac:dyDescent="0.25">
      <c r="A191" s="276" t="s">
        <v>1095</v>
      </c>
      <c r="B191" s="276" t="s">
        <v>1098</v>
      </c>
      <c r="C191" s="9" t="s">
        <v>34</v>
      </c>
      <c r="D191" s="277">
        <v>8</v>
      </c>
      <c r="E191" s="284"/>
      <c r="F191" s="17">
        <f t="shared" si="23"/>
        <v>0</v>
      </c>
    </row>
    <row r="192" spans="1:6" ht="36" x14ac:dyDescent="0.25">
      <c r="A192" s="276" t="s">
        <v>1096</v>
      </c>
      <c r="B192" s="276" t="s">
        <v>1137</v>
      </c>
      <c r="C192" s="9" t="s">
        <v>1133</v>
      </c>
      <c r="D192" s="277">
        <v>600</v>
      </c>
      <c r="E192" s="284"/>
      <c r="F192" s="17">
        <f t="shared" si="23"/>
        <v>0</v>
      </c>
    </row>
    <row r="193" spans="1:8" ht="36" x14ac:dyDescent="0.25">
      <c r="A193" s="276" t="s">
        <v>1097</v>
      </c>
      <c r="B193" s="276" t="s">
        <v>1138</v>
      </c>
      <c r="C193" s="9" t="s">
        <v>1139</v>
      </c>
      <c r="D193" s="277">
        <v>1</v>
      </c>
      <c r="E193" s="284"/>
      <c r="F193" s="17">
        <f t="shared" si="23"/>
        <v>0</v>
      </c>
    </row>
    <row r="194" spans="1:8" x14ac:dyDescent="0.25">
      <c r="A194" s="11"/>
      <c r="B194" s="12" t="s">
        <v>318</v>
      </c>
      <c r="C194" s="11"/>
      <c r="D194" s="11"/>
      <c r="E194" s="11"/>
      <c r="F194" s="11"/>
    </row>
    <row r="195" spans="1:8" ht="36" x14ac:dyDescent="0.25">
      <c r="A195" s="278" t="s">
        <v>319</v>
      </c>
      <c r="B195" s="279" t="s">
        <v>320</v>
      </c>
      <c r="C195" s="16" t="s">
        <v>196</v>
      </c>
      <c r="D195" s="277">
        <v>1</v>
      </c>
      <c r="E195" s="285"/>
      <c r="F195" s="17">
        <f t="shared" ref="F195:F197" si="24">D195*E195</f>
        <v>0</v>
      </c>
    </row>
    <row r="196" spans="1:8" ht="36" x14ac:dyDescent="0.25">
      <c r="A196" s="278" t="s">
        <v>321</v>
      </c>
      <c r="B196" s="280" t="s">
        <v>322</v>
      </c>
      <c r="C196" s="281" t="s">
        <v>34</v>
      </c>
      <c r="D196" s="277">
        <v>1</v>
      </c>
      <c r="E196" s="285"/>
      <c r="F196" s="17">
        <f t="shared" si="24"/>
        <v>0</v>
      </c>
    </row>
    <row r="197" spans="1:8" ht="24" x14ac:dyDescent="0.25">
      <c r="A197" s="278" t="s">
        <v>323</v>
      </c>
      <c r="B197" s="280" t="s">
        <v>1078</v>
      </c>
      <c r="C197" s="281" t="s">
        <v>34</v>
      </c>
      <c r="D197" s="277">
        <v>8</v>
      </c>
      <c r="E197" s="285"/>
      <c r="F197" s="17">
        <f t="shared" si="24"/>
        <v>0</v>
      </c>
    </row>
    <row r="198" spans="1:8" x14ac:dyDescent="0.25">
      <c r="A198" s="289" t="s">
        <v>324</v>
      </c>
      <c r="B198" s="289"/>
      <c r="C198" s="289"/>
      <c r="D198" s="289"/>
      <c r="E198" s="289"/>
      <c r="F198" s="20">
        <f>SUM(F11:F197)</f>
        <v>0</v>
      </c>
      <c r="G198" s="273"/>
      <c r="H198" s="19">
        <f>F11+F12+F13+F14+F15+F17+F16+F18+F19+F20+F21+F22+F23+F24+F30+F31+F32+F33+F34+F35+F36+F37+F38+F39+F40+F41+F42+F43+F44+F45+F46+F47+F48+F50+F51+F52+F58+F63+F64+F65+F66+F67+F68+F69+F70+F71+F72+F73+F74+F75+F86+F87+F89+F88+F106+F107+F108+F109+F110+F111+F112+F113+F114+F115+F116+F117+F118+F119+F120+F121+F153+F154+F155+F156+F157+F158+F159+F160+F161+F174+F175+F178+F184</f>
        <v>0</v>
      </c>
    </row>
    <row r="199" spans="1:8" x14ac:dyDescent="0.25">
      <c r="A199" s="289" t="s">
        <v>325</v>
      </c>
      <c r="B199" s="289"/>
      <c r="C199" s="289"/>
      <c r="D199" s="289"/>
      <c r="E199" s="289"/>
      <c r="F199" s="21">
        <f>F198*0.16</f>
        <v>0</v>
      </c>
      <c r="G199" s="274"/>
      <c r="H199" s="19">
        <f>F25+F26+F27+F49+F53+F54+F55+F56+F57+F76+F77+F78+F79+F80+F81+F82+F83+F84+F85+F90+F91+F92+F93+F94+F95+F96+F97+F98+F99+F100+F101+F102+F103+F104+F122+F123+F124+F125+F126+F127+F162+F163+F164+F165+F166+F167+F168+F169+F170+F171+F172+F176+F177+F179+F180+F181+F182+F183</f>
        <v>0</v>
      </c>
    </row>
    <row r="200" spans="1:8" x14ac:dyDescent="0.25">
      <c r="A200" s="290" t="s">
        <v>326</v>
      </c>
      <c r="B200" s="290"/>
      <c r="C200" s="290"/>
      <c r="D200" s="290"/>
      <c r="E200" s="290"/>
      <c r="F200" s="20">
        <f>F198+F199</f>
        <v>0</v>
      </c>
      <c r="G200" s="275"/>
      <c r="H200" s="19">
        <f>F187+F188+F189+F190+F191+F192+F193+F195+F196+F197+F28</f>
        <v>0</v>
      </c>
    </row>
    <row r="201" spans="1:8" x14ac:dyDescent="0.25">
      <c r="F201" s="19"/>
      <c r="H201" s="19">
        <f>SUM(H198:H200)</f>
        <v>0</v>
      </c>
    </row>
  </sheetData>
  <mergeCells count="10">
    <mergeCell ref="A8:F8"/>
    <mergeCell ref="A198:E198"/>
    <mergeCell ref="A199:E199"/>
    <mergeCell ref="A200:E200"/>
    <mergeCell ref="A1:G1"/>
    <mergeCell ref="A2:F2"/>
    <mergeCell ref="A3:F3"/>
    <mergeCell ref="A4:F4"/>
    <mergeCell ref="A5:F5"/>
    <mergeCell ref="A7:E7"/>
  </mergeCells>
  <phoneticPr fontId="10" type="noConversion"/>
  <pageMargins left="0.7" right="0.7" top="0.75" bottom="0.75" header="0.3" footer="0.3"/>
  <pageSetup paperSize="9" scale="78" orientation="portrait" horizontalDpi="360" verticalDpi="360"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0"/>
  <sheetViews>
    <sheetView workbookViewId="0">
      <selection activeCell="J119" sqref="J119"/>
    </sheetView>
  </sheetViews>
  <sheetFormatPr baseColWidth="10" defaultColWidth="11.42578125" defaultRowHeight="15" x14ac:dyDescent="0.25"/>
  <cols>
    <col min="2" max="2" width="46.28515625" customWidth="1"/>
    <col min="3" max="3" width="10.42578125" customWidth="1"/>
    <col min="5" max="5" width="8.7109375" customWidth="1"/>
    <col min="6" max="6" width="8.85546875" customWidth="1"/>
    <col min="9" max="9" width="7.42578125" customWidth="1"/>
    <col min="10" max="10" width="14.5703125" customWidth="1"/>
    <col min="11" max="11" width="44.5703125" customWidth="1"/>
  </cols>
  <sheetData>
    <row r="1" spans="1:11" x14ac:dyDescent="0.25">
      <c r="A1" s="22"/>
      <c r="B1" s="22"/>
      <c r="C1" s="22"/>
      <c r="D1" s="22"/>
      <c r="E1" s="22"/>
      <c r="F1" s="22"/>
      <c r="G1" s="22"/>
      <c r="H1" s="22"/>
      <c r="I1" s="23"/>
      <c r="J1" s="23"/>
      <c r="K1" s="23"/>
    </row>
    <row r="2" spans="1:11" x14ac:dyDescent="0.25">
      <c r="A2" s="22"/>
      <c r="B2" s="22"/>
      <c r="C2" s="22"/>
      <c r="D2" s="22"/>
      <c r="E2" s="23"/>
      <c r="F2" s="44"/>
      <c r="G2" s="23"/>
      <c r="H2" s="23"/>
      <c r="I2" s="22"/>
      <c r="J2" s="22"/>
      <c r="K2" s="22"/>
    </row>
    <row r="3" spans="1:11" ht="15.75" x14ac:dyDescent="0.25">
      <c r="A3" s="22"/>
      <c r="B3" s="328" t="s">
        <v>327</v>
      </c>
      <c r="C3" s="328"/>
      <c r="D3" s="328"/>
      <c r="E3" s="328"/>
      <c r="F3" s="328"/>
      <c r="G3" s="22"/>
      <c r="H3" s="22"/>
      <c r="I3" s="327" t="s">
        <v>328</v>
      </c>
      <c r="J3" s="327"/>
      <c r="K3" s="22"/>
    </row>
    <row r="4" spans="1:11" x14ac:dyDescent="0.25">
      <c r="A4" s="22"/>
      <c r="B4" s="329"/>
      <c r="C4" s="329"/>
      <c r="D4" s="329"/>
      <c r="E4" s="22"/>
      <c r="F4" s="22"/>
      <c r="G4" s="22"/>
      <c r="H4" s="22"/>
      <c r="I4" s="327" t="s">
        <v>329</v>
      </c>
      <c r="J4" s="327"/>
      <c r="K4" s="22"/>
    </row>
    <row r="5" spans="1:11" x14ac:dyDescent="0.25">
      <c r="A5" s="22"/>
      <c r="B5" s="320" t="s">
        <v>1</v>
      </c>
      <c r="C5" s="320"/>
      <c r="D5" s="320"/>
      <c r="E5" s="320"/>
      <c r="F5" s="320"/>
      <c r="G5" s="24"/>
      <c r="H5" s="24"/>
      <c r="I5" s="327" t="s">
        <v>330</v>
      </c>
      <c r="J5" s="327"/>
      <c r="K5" s="336" t="s">
        <v>3</v>
      </c>
    </row>
    <row r="6" spans="1:11" x14ac:dyDescent="0.25">
      <c r="A6" s="22"/>
      <c r="B6" s="326" t="s">
        <v>2</v>
      </c>
      <c r="C6" s="326"/>
      <c r="D6" s="326"/>
      <c r="E6" s="326"/>
      <c r="F6" s="326"/>
      <c r="G6" s="24"/>
      <c r="H6" s="24"/>
      <c r="I6" s="25"/>
      <c r="J6" s="25"/>
      <c r="K6" s="337"/>
    </row>
    <row r="7" spans="1:11" x14ac:dyDescent="0.25">
      <c r="A7" s="22"/>
      <c r="B7" s="320" t="s">
        <v>331</v>
      </c>
      <c r="C7" s="320"/>
      <c r="D7" s="320"/>
      <c r="E7" s="320"/>
      <c r="F7" s="22"/>
      <c r="G7" s="22"/>
      <c r="H7" s="22"/>
      <c r="I7" s="327" t="s">
        <v>332</v>
      </c>
      <c r="J7" s="327"/>
      <c r="K7" s="22"/>
    </row>
    <row r="8" spans="1:11" x14ac:dyDescent="0.25">
      <c r="A8" s="22"/>
      <c r="B8" s="22"/>
      <c r="C8" s="22"/>
      <c r="D8" s="22"/>
      <c r="E8" s="22"/>
      <c r="F8" s="22"/>
      <c r="G8" s="22"/>
      <c r="H8" s="22"/>
      <c r="I8" s="327" t="s">
        <v>333</v>
      </c>
      <c r="J8" s="327"/>
      <c r="K8" s="22"/>
    </row>
    <row r="9" spans="1:11" x14ac:dyDescent="0.25">
      <c r="A9" s="23"/>
      <c r="B9" s="23"/>
      <c r="C9" s="22"/>
      <c r="D9" s="22"/>
      <c r="E9" s="22"/>
      <c r="F9" s="26"/>
      <c r="G9" s="22"/>
      <c r="H9" s="22"/>
      <c r="I9" s="327" t="s">
        <v>334</v>
      </c>
      <c r="J9" s="327"/>
      <c r="K9" s="22"/>
    </row>
    <row r="10" spans="1:11" x14ac:dyDescent="0.25">
      <c r="A10" s="23"/>
      <c r="B10" s="320" t="s">
        <v>335</v>
      </c>
      <c r="C10" s="320"/>
      <c r="D10" s="320"/>
      <c r="E10" s="320"/>
      <c r="F10" s="320"/>
      <c r="G10" s="23"/>
      <c r="H10" s="23"/>
      <c r="I10" s="23"/>
      <c r="J10" s="23"/>
      <c r="K10" s="23"/>
    </row>
    <row r="11" spans="1:11" x14ac:dyDescent="0.25">
      <c r="A11" s="23"/>
      <c r="B11" s="27"/>
      <c r="C11" s="23"/>
      <c r="D11" s="23"/>
      <c r="E11" s="23"/>
      <c r="F11" s="23"/>
      <c r="G11" s="23"/>
      <c r="H11" s="23"/>
      <c r="I11" s="23"/>
      <c r="J11" s="23"/>
      <c r="K11" s="23"/>
    </row>
    <row r="12" spans="1:11" x14ac:dyDescent="0.25">
      <c r="A12" s="294" t="s">
        <v>4</v>
      </c>
      <c r="B12" s="294" t="s">
        <v>336</v>
      </c>
      <c r="C12" s="294" t="s">
        <v>337</v>
      </c>
      <c r="D12" s="307" t="s">
        <v>6</v>
      </c>
      <c r="E12" s="307" t="s">
        <v>338</v>
      </c>
      <c r="F12" s="307" t="s">
        <v>339</v>
      </c>
      <c r="G12" s="294" t="s">
        <v>340</v>
      </c>
      <c r="H12" s="294" t="s">
        <v>341</v>
      </c>
      <c r="I12" s="294" t="s">
        <v>34</v>
      </c>
      <c r="J12" s="294" t="s">
        <v>324</v>
      </c>
      <c r="K12" s="294" t="s">
        <v>342</v>
      </c>
    </row>
    <row r="13" spans="1:11" x14ac:dyDescent="0.25">
      <c r="A13" s="294"/>
      <c r="B13" s="294"/>
      <c r="C13" s="294"/>
      <c r="D13" s="308"/>
      <c r="E13" s="308"/>
      <c r="F13" s="308"/>
      <c r="G13" s="294"/>
      <c r="H13" s="294"/>
      <c r="I13" s="294"/>
      <c r="J13" s="294"/>
      <c r="K13" s="294"/>
    </row>
    <row r="14" spans="1:11" x14ac:dyDescent="0.25">
      <c r="A14" s="28"/>
      <c r="B14" s="29"/>
      <c r="C14" s="30"/>
      <c r="D14" s="30" t="s">
        <v>343</v>
      </c>
      <c r="E14" s="31"/>
      <c r="F14" s="32"/>
      <c r="G14" s="32"/>
      <c r="H14" s="32"/>
      <c r="I14" s="32"/>
      <c r="J14" s="33"/>
      <c r="K14" s="295"/>
    </row>
    <row r="15" spans="1:11" ht="15" customHeight="1" x14ac:dyDescent="0.25">
      <c r="A15" s="309" t="s">
        <v>344</v>
      </c>
      <c r="B15" s="321" t="s">
        <v>12</v>
      </c>
      <c r="C15" s="30"/>
      <c r="D15" s="31"/>
      <c r="E15" s="31"/>
      <c r="F15" s="32"/>
      <c r="G15" s="32"/>
      <c r="H15" s="32"/>
      <c r="I15" s="32"/>
      <c r="J15" s="32"/>
      <c r="K15" s="296"/>
    </row>
    <row r="16" spans="1:11" x14ac:dyDescent="0.25">
      <c r="A16" s="310"/>
      <c r="B16" s="314"/>
      <c r="C16" s="30"/>
      <c r="D16" s="31"/>
      <c r="E16" s="31"/>
      <c r="F16" s="34"/>
      <c r="G16" s="34"/>
      <c r="H16" s="34"/>
      <c r="I16" s="35"/>
      <c r="J16" s="33"/>
      <c r="K16" s="296"/>
    </row>
    <row r="17" spans="1:11" x14ac:dyDescent="0.25">
      <c r="A17" s="310"/>
      <c r="B17" s="314"/>
      <c r="C17" s="30" t="s">
        <v>345</v>
      </c>
      <c r="D17" s="31" t="s">
        <v>346</v>
      </c>
      <c r="E17" s="31" t="s">
        <v>347</v>
      </c>
      <c r="F17" s="34">
        <v>2</v>
      </c>
      <c r="G17" s="34"/>
      <c r="H17" s="34"/>
      <c r="I17" s="93">
        <v>2</v>
      </c>
      <c r="J17" s="33">
        <f>E17*F17*I17</f>
        <v>1044</v>
      </c>
      <c r="K17" s="296"/>
    </row>
    <row r="18" spans="1:11" x14ac:dyDescent="0.25">
      <c r="A18" s="310"/>
      <c r="B18" s="314"/>
      <c r="C18" s="30"/>
      <c r="D18" s="31" t="s">
        <v>346</v>
      </c>
      <c r="E18" s="31" t="s">
        <v>348</v>
      </c>
      <c r="F18" s="34">
        <v>2</v>
      </c>
      <c r="G18" s="34"/>
      <c r="H18" s="34"/>
      <c r="I18" s="93">
        <v>2</v>
      </c>
      <c r="J18" s="33">
        <f>E18*F18*I18</f>
        <v>140</v>
      </c>
      <c r="K18" s="296"/>
    </row>
    <row r="19" spans="1:11" x14ac:dyDescent="0.25">
      <c r="A19" s="310"/>
      <c r="B19" s="314"/>
      <c r="C19" s="36"/>
      <c r="D19" s="36" t="s">
        <v>349</v>
      </c>
      <c r="E19" s="36">
        <v>260</v>
      </c>
      <c r="F19" s="93">
        <v>2</v>
      </c>
      <c r="G19" s="34"/>
      <c r="H19" s="34"/>
      <c r="I19" s="93">
        <v>2</v>
      </c>
      <c r="J19" s="33">
        <f>E19*F19*I19</f>
        <v>1040</v>
      </c>
      <c r="K19" s="296"/>
    </row>
    <row r="20" spans="1:11" x14ac:dyDescent="0.25">
      <c r="A20" s="310"/>
      <c r="B20" s="314"/>
      <c r="C20" s="30"/>
      <c r="D20" s="31" t="s">
        <v>350</v>
      </c>
      <c r="E20" s="31" t="s">
        <v>351</v>
      </c>
      <c r="F20" s="34">
        <v>1.8</v>
      </c>
      <c r="G20" s="34"/>
      <c r="H20" s="34"/>
      <c r="I20" s="35">
        <v>3</v>
      </c>
      <c r="J20" s="33">
        <f>E20*F20*I20</f>
        <v>183.60000000000002</v>
      </c>
      <c r="K20" s="296"/>
    </row>
    <row r="21" spans="1:11" x14ac:dyDescent="0.25">
      <c r="A21" s="62"/>
      <c r="B21" s="63"/>
      <c r="C21" s="30"/>
      <c r="D21" s="31"/>
      <c r="E21" s="31"/>
      <c r="F21" s="34"/>
      <c r="G21" s="34"/>
      <c r="H21" s="34"/>
      <c r="I21" s="35"/>
      <c r="J21" s="33"/>
      <c r="K21" s="296"/>
    </row>
    <row r="22" spans="1:11" x14ac:dyDescent="0.25">
      <c r="A22" s="28"/>
      <c r="B22" s="37"/>
      <c r="C22" s="30"/>
      <c r="D22" s="31"/>
      <c r="E22" s="31"/>
      <c r="F22" s="34"/>
      <c r="G22" s="34"/>
      <c r="H22" s="34"/>
      <c r="I22" s="35"/>
      <c r="J22" s="33"/>
      <c r="K22" s="296"/>
    </row>
    <row r="23" spans="1:11" x14ac:dyDescent="0.25">
      <c r="A23" s="28"/>
      <c r="B23" s="36"/>
      <c r="C23" s="30"/>
      <c r="D23" s="31"/>
      <c r="E23" s="31"/>
      <c r="F23" s="32"/>
      <c r="G23" s="38"/>
      <c r="H23" s="38"/>
      <c r="I23" s="39"/>
      <c r="J23" s="33"/>
      <c r="K23" s="296"/>
    </row>
    <row r="24" spans="1:11" x14ac:dyDescent="0.25">
      <c r="A24" s="28"/>
      <c r="B24" s="36"/>
      <c r="C24" s="36"/>
      <c r="D24" s="36"/>
      <c r="E24" s="31"/>
      <c r="F24" s="34"/>
      <c r="G24" s="36"/>
      <c r="H24" s="36"/>
      <c r="I24" s="36"/>
      <c r="J24" s="33"/>
      <c r="K24" s="296"/>
    </row>
    <row r="25" spans="1:11" x14ac:dyDescent="0.25">
      <c r="A25" s="28"/>
      <c r="B25" s="36"/>
      <c r="C25" s="36"/>
      <c r="D25" s="36"/>
      <c r="E25" s="36"/>
      <c r="F25" s="34"/>
      <c r="G25" s="36"/>
      <c r="H25" s="36"/>
      <c r="I25" s="36"/>
      <c r="J25" s="33"/>
      <c r="K25" s="296"/>
    </row>
    <row r="26" spans="1:11" x14ac:dyDescent="0.25">
      <c r="A26" s="28"/>
      <c r="B26" s="36"/>
      <c r="C26" s="40"/>
      <c r="D26" s="31"/>
      <c r="G26" s="34"/>
      <c r="H26" s="34"/>
      <c r="I26" s="35"/>
      <c r="J26" s="33"/>
      <c r="K26" s="296"/>
    </row>
    <row r="27" spans="1:11" x14ac:dyDescent="0.25">
      <c r="A27" s="28"/>
      <c r="B27" s="36"/>
      <c r="C27" s="40"/>
      <c r="D27" s="36"/>
      <c r="G27" s="34"/>
      <c r="H27" s="34"/>
      <c r="I27" s="35"/>
      <c r="J27" s="33"/>
      <c r="K27" s="296"/>
    </row>
    <row r="28" spans="1:11" x14ac:dyDescent="0.25">
      <c r="A28" s="28"/>
      <c r="B28" s="36"/>
      <c r="C28" s="40"/>
      <c r="D28" s="31"/>
      <c r="E28" s="31"/>
      <c r="F28" s="34"/>
      <c r="G28" s="34"/>
      <c r="H28" s="34"/>
      <c r="I28" s="35"/>
      <c r="J28" s="33"/>
      <c r="K28" s="296"/>
    </row>
    <row r="29" spans="1:11" x14ac:dyDescent="0.25">
      <c r="A29" s="28"/>
      <c r="B29" s="29"/>
      <c r="C29" s="30"/>
      <c r="D29" s="30"/>
      <c r="E29" s="31"/>
      <c r="F29" s="32"/>
      <c r="G29" s="32"/>
      <c r="H29" s="32"/>
      <c r="I29" s="32"/>
      <c r="J29" s="33"/>
      <c r="K29" s="296"/>
    </row>
    <row r="30" spans="1:11" x14ac:dyDescent="0.25">
      <c r="A30" s="28"/>
      <c r="B30" s="29"/>
      <c r="C30" s="30"/>
      <c r="D30" s="30"/>
      <c r="E30" s="31"/>
      <c r="F30" s="32"/>
      <c r="G30" s="32"/>
      <c r="H30" s="64"/>
      <c r="I30" s="65" t="s">
        <v>352</v>
      </c>
      <c r="J30" s="88">
        <f>SUM(J15:J29)</f>
        <v>2407.6</v>
      </c>
      <c r="K30" s="296"/>
    </row>
    <row r="31" spans="1:11" x14ac:dyDescent="0.25">
      <c r="A31" s="41"/>
      <c r="B31" s="42"/>
      <c r="C31" s="43"/>
      <c r="D31" s="43"/>
      <c r="E31" s="31"/>
      <c r="F31" s="32"/>
      <c r="G31" s="32"/>
      <c r="H31" s="32"/>
      <c r="I31" s="32"/>
      <c r="J31" s="33"/>
      <c r="K31" s="297"/>
    </row>
    <row r="32" spans="1:11" x14ac:dyDescent="0.25">
      <c r="A32" s="294" t="s">
        <v>4</v>
      </c>
      <c r="B32" s="294" t="s">
        <v>336</v>
      </c>
      <c r="C32" s="294" t="s">
        <v>337</v>
      </c>
      <c r="D32" s="307" t="s">
        <v>6</v>
      </c>
      <c r="E32" s="307" t="s">
        <v>338</v>
      </c>
      <c r="F32" s="307" t="s">
        <v>339</v>
      </c>
      <c r="G32" s="294" t="s">
        <v>340</v>
      </c>
      <c r="H32" s="294" t="s">
        <v>341</v>
      </c>
      <c r="I32" s="294" t="s">
        <v>34</v>
      </c>
      <c r="J32" s="294" t="s">
        <v>324</v>
      </c>
      <c r="K32" s="294" t="s">
        <v>342</v>
      </c>
    </row>
    <row r="33" spans="1:13" x14ac:dyDescent="0.25">
      <c r="A33" s="294"/>
      <c r="B33" s="294"/>
      <c r="C33" s="294"/>
      <c r="D33" s="308"/>
      <c r="E33" s="308"/>
      <c r="F33" s="308"/>
      <c r="G33" s="294"/>
      <c r="H33" s="294"/>
      <c r="I33" s="294"/>
      <c r="J33" s="294"/>
      <c r="K33" s="294"/>
    </row>
    <row r="34" spans="1:13" x14ac:dyDescent="0.25">
      <c r="A34" s="89"/>
      <c r="B34" s="95"/>
      <c r="C34" s="91"/>
      <c r="D34" s="91" t="s">
        <v>16</v>
      </c>
      <c r="E34" s="92"/>
      <c r="F34" s="96"/>
      <c r="G34" s="96"/>
      <c r="H34" s="96"/>
      <c r="I34" s="96"/>
      <c r="J34" s="87"/>
      <c r="K34" s="339"/>
    </row>
    <row r="35" spans="1:13" x14ac:dyDescent="0.25">
      <c r="A35" s="300" t="s">
        <v>353</v>
      </c>
      <c r="B35" s="322" t="s">
        <v>20</v>
      </c>
      <c r="C35" s="97" t="s">
        <v>354</v>
      </c>
      <c r="D35" s="92"/>
      <c r="E35" s="92" t="s">
        <v>355</v>
      </c>
      <c r="F35" s="96"/>
      <c r="G35" s="96"/>
      <c r="H35" s="96"/>
      <c r="I35" s="96"/>
      <c r="J35" s="96"/>
      <c r="K35" s="340"/>
    </row>
    <row r="36" spans="1:13" x14ac:dyDescent="0.25">
      <c r="A36" s="301"/>
      <c r="B36" s="323"/>
      <c r="C36" t="s">
        <v>356</v>
      </c>
      <c r="G36" s="93"/>
      <c r="H36" s="93"/>
      <c r="I36" s="94"/>
      <c r="J36" s="87"/>
      <c r="K36" s="340"/>
    </row>
    <row r="37" spans="1:13" x14ac:dyDescent="0.25">
      <c r="A37" s="301"/>
      <c r="B37" s="323"/>
      <c r="C37" t="s">
        <v>357</v>
      </c>
      <c r="G37" s="93"/>
      <c r="H37" s="93"/>
      <c r="I37" s="94"/>
      <c r="J37" s="87"/>
      <c r="K37" s="340"/>
      <c r="M37" t="s">
        <v>358</v>
      </c>
    </row>
    <row r="38" spans="1:13" x14ac:dyDescent="0.25">
      <c r="A38" s="301"/>
      <c r="B38" s="323"/>
      <c r="C38" t="s">
        <v>358</v>
      </c>
      <c r="G38" s="93"/>
      <c r="H38" s="93"/>
      <c r="I38" s="94"/>
      <c r="J38" s="87"/>
      <c r="K38" s="340"/>
      <c r="M38" t="s">
        <v>359</v>
      </c>
    </row>
    <row r="39" spans="1:13" x14ac:dyDescent="0.25">
      <c r="A39" s="301"/>
      <c r="B39" s="323"/>
      <c r="C39" t="s">
        <v>359</v>
      </c>
      <c r="G39" s="93"/>
      <c r="H39" s="93"/>
      <c r="I39" s="100"/>
      <c r="J39" s="87"/>
      <c r="K39" s="340"/>
      <c r="M39" t="s">
        <v>360</v>
      </c>
    </row>
    <row r="40" spans="1:13" x14ac:dyDescent="0.25">
      <c r="A40" s="301"/>
      <c r="B40" s="323"/>
      <c r="C40" t="s">
        <v>361</v>
      </c>
      <c r="G40" s="93"/>
      <c r="H40" s="93"/>
      <c r="I40" s="94"/>
      <c r="J40" s="87"/>
      <c r="K40" s="340"/>
      <c r="M40" t="s">
        <v>362</v>
      </c>
    </row>
    <row r="41" spans="1:13" x14ac:dyDescent="0.25">
      <c r="A41" s="302"/>
      <c r="B41" s="324"/>
      <c r="C41" t="s">
        <v>363</v>
      </c>
      <c r="G41" s="93"/>
      <c r="H41" s="93"/>
      <c r="I41" s="94"/>
      <c r="J41" s="87"/>
      <c r="K41" s="340"/>
      <c r="M41" t="s">
        <v>364</v>
      </c>
    </row>
    <row r="42" spans="1:13" x14ac:dyDescent="0.25">
      <c r="A42" s="89"/>
      <c r="B42" s="90"/>
      <c r="C42" t="s">
        <v>365</v>
      </c>
      <c r="G42" s="93"/>
      <c r="H42" s="93"/>
      <c r="I42" s="94"/>
      <c r="J42" s="87"/>
      <c r="K42" s="340"/>
      <c r="M42" t="s">
        <v>366</v>
      </c>
    </row>
    <row r="43" spans="1:13" x14ac:dyDescent="0.25">
      <c r="A43" s="89"/>
      <c r="B43" s="90"/>
      <c r="C43" t="s">
        <v>367</v>
      </c>
      <c r="G43" s="93"/>
      <c r="H43" s="93"/>
      <c r="I43" s="94"/>
      <c r="J43" s="87"/>
      <c r="K43" s="340"/>
      <c r="M43" t="s">
        <v>368</v>
      </c>
    </row>
    <row r="44" spans="1:13" x14ac:dyDescent="0.25">
      <c r="A44" s="89"/>
      <c r="B44" s="90"/>
      <c r="C44" t="s">
        <v>369</v>
      </c>
      <c r="G44" s="93"/>
      <c r="H44" s="93"/>
      <c r="I44" s="94"/>
      <c r="J44" s="87"/>
      <c r="K44" s="340"/>
      <c r="M44" t="s">
        <v>370</v>
      </c>
    </row>
    <row r="45" spans="1:13" x14ac:dyDescent="0.25">
      <c r="A45" s="89"/>
      <c r="B45" s="90"/>
      <c r="C45" t="s">
        <v>371</v>
      </c>
      <c r="G45" s="93"/>
      <c r="H45" s="93"/>
      <c r="I45" s="94"/>
      <c r="J45" s="87"/>
      <c r="K45" s="340"/>
      <c r="M45" t="s">
        <v>372</v>
      </c>
    </row>
    <row r="46" spans="1:13" x14ac:dyDescent="0.25">
      <c r="A46" s="89"/>
      <c r="B46" s="90"/>
      <c r="C46" t="s">
        <v>373</v>
      </c>
      <c r="G46" s="93"/>
      <c r="H46" s="93"/>
      <c r="I46" s="94"/>
      <c r="J46" s="87"/>
      <c r="K46" s="340"/>
      <c r="M46" t="s">
        <v>374</v>
      </c>
    </row>
    <row r="47" spans="1:13" x14ac:dyDescent="0.25">
      <c r="A47" s="89"/>
      <c r="B47" s="90"/>
      <c r="C47" t="s">
        <v>375</v>
      </c>
      <c r="G47" s="93"/>
      <c r="H47" s="93"/>
      <c r="I47" s="94"/>
      <c r="J47" s="255">
        <v>4</v>
      </c>
      <c r="K47" s="340"/>
      <c r="M47" t="s">
        <v>376</v>
      </c>
    </row>
    <row r="48" spans="1:13" x14ac:dyDescent="0.25">
      <c r="A48" s="89"/>
      <c r="B48" s="90"/>
      <c r="C48" s="91"/>
      <c r="D48" s="98"/>
      <c r="E48" s="92"/>
      <c r="F48" s="93"/>
      <c r="G48" s="93"/>
      <c r="H48" s="93"/>
      <c r="I48" s="94"/>
      <c r="J48" s="87">
        <v>7.81</v>
      </c>
      <c r="K48" s="340"/>
      <c r="M48" t="s">
        <v>377</v>
      </c>
    </row>
    <row r="49" spans="1:13" x14ac:dyDescent="0.25">
      <c r="A49" s="89"/>
      <c r="B49" s="90"/>
      <c r="C49" t="s">
        <v>378</v>
      </c>
      <c r="F49" t="s">
        <v>379</v>
      </c>
      <c r="H49" s="93"/>
      <c r="I49" s="94"/>
      <c r="J49" s="87"/>
      <c r="K49" s="340"/>
      <c r="M49" t="s">
        <v>380</v>
      </c>
    </row>
    <row r="50" spans="1:13" x14ac:dyDescent="0.25">
      <c r="A50" s="89"/>
      <c r="B50" s="90"/>
      <c r="C50" t="s">
        <v>358</v>
      </c>
      <c r="H50" s="93"/>
      <c r="I50" s="94"/>
      <c r="J50" s="87"/>
      <c r="K50" s="340"/>
      <c r="M50" t="s">
        <v>381</v>
      </c>
    </row>
    <row r="51" spans="1:13" x14ac:dyDescent="0.25">
      <c r="A51" s="89"/>
      <c r="B51" s="90"/>
      <c r="C51" t="s">
        <v>359</v>
      </c>
      <c r="H51" s="93"/>
      <c r="I51" s="94"/>
      <c r="J51" s="87"/>
      <c r="K51" s="340"/>
      <c r="M51" t="s">
        <v>382</v>
      </c>
    </row>
    <row r="52" spans="1:13" x14ac:dyDescent="0.25">
      <c r="A52" s="89"/>
      <c r="B52" s="90"/>
      <c r="C52" t="s">
        <v>383</v>
      </c>
      <c r="H52" s="93"/>
      <c r="I52" s="94"/>
      <c r="J52" s="87"/>
      <c r="K52" s="340"/>
      <c r="M52" t="s">
        <v>384</v>
      </c>
    </row>
    <row r="53" spans="1:13" x14ac:dyDescent="0.25">
      <c r="A53" s="89"/>
      <c r="B53" s="90"/>
      <c r="C53" t="s">
        <v>385</v>
      </c>
      <c r="H53" s="93"/>
      <c r="I53" s="94"/>
      <c r="J53" s="87"/>
      <c r="K53" s="340"/>
    </row>
    <row r="54" spans="1:13" x14ac:dyDescent="0.25">
      <c r="A54" s="89"/>
      <c r="B54" s="90"/>
      <c r="C54" t="s">
        <v>386</v>
      </c>
      <c r="H54" s="93"/>
      <c r="I54" s="94"/>
      <c r="J54" s="87"/>
      <c r="K54" s="340"/>
    </row>
    <row r="55" spans="1:13" x14ac:dyDescent="0.25">
      <c r="A55" s="89"/>
      <c r="B55" s="90"/>
      <c r="C55" t="s">
        <v>387</v>
      </c>
      <c r="H55" s="93"/>
      <c r="I55" s="94"/>
      <c r="J55" s="87"/>
      <c r="K55" s="340"/>
    </row>
    <row r="56" spans="1:13" x14ac:dyDescent="0.25">
      <c r="A56" s="89"/>
      <c r="B56" s="121"/>
      <c r="C56" t="s">
        <v>388</v>
      </c>
      <c r="H56" s="103"/>
      <c r="I56" s="104"/>
      <c r="J56" s="87"/>
      <c r="K56" s="340"/>
    </row>
    <row r="57" spans="1:13" x14ac:dyDescent="0.25">
      <c r="A57" s="89"/>
      <c r="B57" s="121"/>
      <c r="C57" t="s">
        <v>389</v>
      </c>
      <c r="H57" s="103"/>
      <c r="I57" s="104"/>
      <c r="J57" s="87"/>
      <c r="K57" s="340"/>
    </row>
    <row r="58" spans="1:13" x14ac:dyDescent="0.25">
      <c r="A58" s="89"/>
      <c r="B58" s="121"/>
      <c r="C58" t="s">
        <v>390</v>
      </c>
      <c r="H58" s="100"/>
      <c r="I58" s="100"/>
      <c r="J58" s="87"/>
      <c r="K58" s="340"/>
    </row>
    <row r="59" spans="1:13" x14ac:dyDescent="0.25">
      <c r="A59" s="89"/>
      <c r="B59" s="121"/>
      <c r="C59" t="s">
        <v>391</v>
      </c>
      <c r="H59" s="100"/>
      <c r="I59" s="100"/>
      <c r="J59" s="87"/>
      <c r="K59" s="340"/>
    </row>
    <row r="60" spans="1:13" x14ac:dyDescent="0.25">
      <c r="A60" s="89"/>
      <c r="B60" s="100"/>
      <c r="C60" t="s">
        <v>392</v>
      </c>
      <c r="H60" s="93"/>
      <c r="I60" s="94"/>
      <c r="J60" s="87"/>
      <c r="K60" s="340"/>
    </row>
    <row r="61" spans="1:13" x14ac:dyDescent="0.25">
      <c r="A61" s="89"/>
      <c r="B61" s="100"/>
      <c r="C61" t="s">
        <v>393</v>
      </c>
      <c r="H61" s="93"/>
      <c r="I61" s="94"/>
      <c r="J61" s="87"/>
      <c r="K61" s="340"/>
    </row>
    <row r="62" spans="1:13" x14ac:dyDescent="0.25">
      <c r="A62" s="89"/>
      <c r="B62" s="95"/>
      <c r="C62" t="s">
        <v>394</v>
      </c>
      <c r="H62" s="96"/>
      <c r="I62" s="96"/>
      <c r="J62" s="87"/>
      <c r="K62" s="340"/>
    </row>
    <row r="63" spans="1:13" x14ac:dyDescent="0.25">
      <c r="A63" s="89"/>
      <c r="B63" s="95"/>
      <c r="C63" t="s">
        <v>395</v>
      </c>
      <c r="H63" s="106"/>
      <c r="I63" s="107"/>
      <c r="J63" s="87"/>
      <c r="K63" s="340"/>
    </row>
    <row r="64" spans="1:13" x14ac:dyDescent="0.25">
      <c r="A64" s="89"/>
      <c r="B64" s="95"/>
      <c r="C64" t="s">
        <v>396</v>
      </c>
      <c r="H64" s="106"/>
      <c r="I64" s="107"/>
      <c r="J64" s="87"/>
      <c r="K64" s="340"/>
    </row>
    <row r="65" spans="1:11" x14ac:dyDescent="0.25">
      <c r="A65" s="89"/>
      <c r="B65" s="95"/>
      <c r="C65" t="s">
        <v>397</v>
      </c>
      <c r="H65" s="106"/>
      <c r="I65" s="107"/>
      <c r="J65" s="87"/>
      <c r="K65" s="340"/>
    </row>
    <row r="66" spans="1:11" x14ac:dyDescent="0.25">
      <c r="A66" s="89"/>
      <c r="B66" s="95"/>
      <c r="C66" t="s">
        <v>398</v>
      </c>
      <c r="H66" s="106"/>
      <c r="I66" s="107"/>
      <c r="J66" s="87"/>
      <c r="K66" s="340"/>
    </row>
    <row r="67" spans="1:11" x14ac:dyDescent="0.25">
      <c r="A67" s="89"/>
      <c r="B67" s="95"/>
      <c r="C67" t="s">
        <v>399</v>
      </c>
      <c r="H67" s="106"/>
      <c r="I67" s="107"/>
      <c r="J67" s="87"/>
      <c r="K67" s="340"/>
    </row>
    <row r="68" spans="1:11" x14ac:dyDescent="0.25">
      <c r="A68" s="89"/>
      <c r="B68" s="95"/>
      <c r="C68" t="s">
        <v>400</v>
      </c>
      <c r="H68" s="106"/>
      <c r="I68" s="107"/>
      <c r="J68" s="87"/>
      <c r="K68" s="340"/>
    </row>
    <row r="69" spans="1:11" x14ac:dyDescent="0.25">
      <c r="A69" s="89"/>
      <c r="B69" s="95"/>
      <c r="C69" t="s">
        <v>401</v>
      </c>
      <c r="H69" s="106"/>
      <c r="I69" s="107"/>
      <c r="J69" s="87"/>
      <c r="K69" s="340"/>
    </row>
    <row r="70" spans="1:11" x14ac:dyDescent="0.25">
      <c r="A70" s="89"/>
      <c r="B70" s="95"/>
      <c r="C70" t="s">
        <v>402</v>
      </c>
      <c r="H70" s="106"/>
      <c r="I70" s="107"/>
      <c r="J70" s="87"/>
      <c r="K70" s="340"/>
    </row>
    <row r="71" spans="1:11" x14ac:dyDescent="0.25">
      <c r="A71" s="89"/>
      <c r="B71" s="95"/>
      <c r="C71" t="s">
        <v>403</v>
      </c>
      <c r="H71" s="106"/>
      <c r="I71" s="107"/>
      <c r="J71" s="87"/>
      <c r="K71" s="340"/>
    </row>
    <row r="72" spans="1:11" x14ac:dyDescent="0.25">
      <c r="A72" s="204"/>
      <c r="B72" s="95"/>
      <c r="C72" t="s">
        <v>404</v>
      </c>
      <c r="H72" s="108"/>
      <c r="I72" s="108"/>
      <c r="J72" s="255">
        <v>61</v>
      </c>
      <c r="K72" s="340"/>
    </row>
    <row r="73" spans="1:11" x14ac:dyDescent="0.25">
      <c r="A73" s="197"/>
      <c r="B73" s="198"/>
      <c r="C73" t="s">
        <v>405</v>
      </c>
      <c r="H73" s="96"/>
      <c r="I73" s="96"/>
      <c r="J73" s="87">
        <v>875</v>
      </c>
      <c r="K73" s="340"/>
    </row>
    <row r="74" spans="1:11" x14ac:dyDescent="0.25">
      <c r="A74" s="199"/>
      <c r="B74" s="200"/>
      <c r="C74" s="196" t="s">
        <v>406</v>
      </c>
      <c r="D74" s="196"/>
      <c r="E74" s="196" t="s">
        <v>407</v>
      </c>
      <c r="F74" s="196"/>
      <c r="H74" s="96"/>
      <c r="I74" s="96"/>
      <c r="J74" s="87"/>
      <c r="K74" s="341"/>
    </row>
    <row r="75" spans="1:11" x14ac:dyDescent="0.25">
      <c r="A75" s="197"/>
      <c r="B75" s="198"/>
      <c r="C75" s="196" t="s">
        <v>408</v>
      </c>
      <c r="D75" s="196"/>
      <c r="E75" s="196"/>
      <c r="F75" s="196"/>
      <c r="H75" s="96"/>
      <c r="I75" s="96"/>
      <c r="J75" s="87"/>
      <c r="K75" s="23"/>
    </row>
    <row r="76" spans="1:11" x14ac:dyDescent="0.25">
      <c r="A76" s="201"/>
      <c r="B76" s="202"/>
      <c r="C76" s="196" t="s">
        <v>358</v>
      </c>
      <c r="D76" s="196"/>
      <c r="E76" s="196"/>
      <c r="F76" s="196"/>
      <c r="H76" s="96"/>
      <c r="I76" s="96"/>
      <c r="J76" s="87"/>
      <c r="K76" s="23"/>
    </row>
    <row r="77" spans="1:11" x14ac:dyDescent="0.25">
      <c r="A77" s="201"/>
      <c r="B77" s="202"/>
      <c r="C77" s="196" t="s">
        <v>359</v>
      </c>
      <c r="D77" s="196"/>
      <c r="E77" s="196"/>
      <c r="F77" s="196"/>
      <c r="H77" s="93"/>
      <c r="I77" s="94"/>
      <c r="K77" s="23"/>
    </row>
    <row r="78" spans="1:11" x14ac:dyDescent="0.25">
      <c r="A78" s="201"/>
      <c r="B78" s="202"/>
      <c r="C78" s="196" t="s">
        <v>409</v>
      </c>
      <c r="D78" s="196"/>
      <c r="E78" s="196"/>
      <c r="F78" s="196"/>
      <c r="H78" s="93"/>
      <c r="I78" s="94"/>
      <c r="J78" s="87"/>
      <c r="K78" s="23"/>
    </row>
    <row r="79" spans="1:11" x14ac:dyDescent="0.25">
      <c r="A79" s="89"/>
      <c r="B79" s="90"/>
      <c r="C79" s="196" t="s">
        <v>410</v>
      </c>
      <c r="D79" s="196"/>
      <c r="E79" s="196"/>
      <c r="F79" s="196"/>
      <c r="H79" s="93"/>
      <c r="I79" s="94"/>
      <c r="J79" s="87"/>
      <c r="K79" s="23"/>
    </row>
    <row r="80" spans="1:11" x14ac:dyDescent="0.25">
      <c r="A80" s="89"/>
      <c r="B80" s="90"/>
      <c r="C80" s="196" t="s">
        <v>411</v>
      </c>
      <c r="D80" s="196"/>
      <c r="E80" s="196"/>
      <c r="F80" s="196"/>
      <c r="H80" s="93"/>
      <c r="I80" s="94"/>
      <c r="J80" s="87"/>
      <c r="K80" s="23"/>
    </row>
    <row r="81" spans="1:11" x14ac:dyDescent="0.25">
      <c r="A81" s="89"/>
      <c r="B81" s="90"/>
      <c r="C81" s="196" t="s">
        <v>412</v>
      </c>
      <c r="D81" s="196"/>
      <c r="E81" s="196"/>
      <c r="F81" s="196"/>
      <c r="H81" s="93"/>
      <c r="I81" s="94"/>
      <c r="J81" s="87"/>
      <c r="K81" s="23"/>
    </row>
    <row r="82" spans="1:11" x14ac:dyDescent="0.25">
      <c r="A82" s="89"/>
      <c r="B82" s="90"/>
      <c r="C82" s="196" t="s">
        <v>413</v>
      </c>
      <c r="D82" s="196"/>
      <c r="E82" s="196"/>
      <c r="F82" s="196"/>
      <c r="H82" s="93"/>
      <c r="I82" s="94"/>
      <c r="J82" s="87"/>
      <c r="K82" s="23"/>
    </row>
    <row r="83" spans="1:11" x14ac:dyDescent="0.25">
      <c r="A83" s="89"/>
      <c r="B83" s="90"/>
      <c r="C83" s="196" t="s">
        <v>414</v>
      </c>
      <c r="D83" s="196"/>
      <c r="E83" s="196"/>
      <c r="F83" s="196"/>
      <c r="H83" s="93"/>
      <c r="I83" s="94"/>
      <c r="J83" s="87"/>
      <c r="K83" s="23"/>
    </row>
    <row r="84" spans="1:11" x14ac:dyDescent="0.25">
      <c r="A84" s="89"/>
      <c r="B84" s="90"/>
      <c r="C84" s="196" t="s">
        <v>415</v>
      </c>
      <c r="D84" s="196"/>
      <c r="E84" s="196"/>
      <c r="F84" s="196"/>
      <c r="H84" s="93"/>
      <c r="I84" s="94"/>
      <c r="J84" s="87"/>
      <c r="K84" s="23"/>
    </row>
    <row r="85" spans="1:11" x14ac:dyDescent="0.25">
      <c r="A85" s="89"/>
      <c r="B85" s="90"/>
      <c r="C85" s="196" t="s">
        <v>416</v>
      </c>
      <c r="D85" s="196"/>
      <c r="E85" s="196"/>
      <c r="F85" s="196"/>
      <c r="H85" s="93"/>
      <c r="I85" s="94"/>
      <c r="J85" s="87"/>
      <c r="K85" s="23"/>
    </row>
    <row r="86" spans="1:11" x14ac:dyDescent="0.25">
      <c r="A86" s="89"/>
      <c r="B86" s="90"/>
      <c r="C86" s="196" t="s">
        <v>417</v>
      </c>
      <c r="D86" s="196"/>
      <c r="E86" s="196"/>
      <c r="F86" s="196"/>
      <c r="H86" s="93"/>
      <c r="I86" s="94"/>
      <c r="J86" s="87"/>
      <c r="K86" s="23"/>
    </row>
    <row r="87" spans="1:11" x14ac:dyDescent="0.25">
      <c r="A87" s="89"/>
      <c r="B87" s="90"/>
      <c r="C87" s="196" t="s">
        <v>418</v>
      </c>
      <c r="D87" s="196"/>
      <c r="E87" s="196"/>
      <c r="F87" s="196"/>
      <c r="H87" s="93"/>
      <c r="I87" s="94"/>
      <c r="J87" s="87"/>
      <c r="K87" s="23"/>
    </row>
    <row r="88" spans="1:11" x14ac:dyDescent="0.25">
      <c r="A88" s="89"/>
      <c r="B88" s="90"/>
      <c r="C88" s="196" t="s">
        <v>419</v>
      </c>
      <c r="D88" s="196"/>
      <c r="E88" s="196"/>
      <c r="F88" s="196"/>
      <c r="H88" s="93"/>
      <c r="I88" s="94"/>
      <c r="J88" s="87"/>
      <c r="K88" s="23"/>
    </row>
    <row r="89" spans="1:11" x14ac:dyDescent="0.25">
      <c r="A89" s="89"/>
      <c r="B89" s="90"/>
      <c r="C89" s="196" t="s">
        <v>420</v>
      </c>
      <c r="D89" s="196"/>
      <c r="E89" s="196"/>
      <c r="F89" s="196"/>
      <c r="H89" s="93"/>
      <c r="I89" s="94"/>
      <c r="J89" s="87"/>
      <c r="K89" s="23"/>
    </row>
    <row r="90" spans="1:11" x14ac:dyDescent="0.25">
      <c r="A90" s="89"/>
      <c r="B90" s="90"/>
      <c r="C90" s="196" t="s">
        <v>421</v>
      </c>
      <c r="D90" s="196"/>
      <c r="E90" s="196"/>
      <c r="F90" s="196"/>
      <c r="H90" s="93"/>
      <c r="I90" s="94"/>
      <c r="J90" s="87"/>
      <c r="K90" s="23"/>
    </row>
    <row r="91" spans="1:11" x14ac:dyDescent="0.25">
      <c r="A91" s="89"/>
      <c r="B91" s="90"/>
      <c r="C91" s="196" t="s">
        <v>422</v>
      </c>
      <c r="D91" s="196"/>
      <c r="E91" s="196"/>
      <c r="F91" s="196"/>
      <c r="H91" s="93"/>
      <c r="I91" s="94"/>
      <c r="J91" s="87"/>
      <c r="K91" s="23"/>
    </row>
    <row r="92" spans="1:11" x14ac:dyDescent="0.25">
      <c r="A92" s="89"/>
      <c r="B92" s="90"/>
      <c r="C92" s="196" t="s">
        <v>423</v>
      </c>
      <c r="D92" s="196"/>
      <c r="E92" s="196"/>
      <c r="F92" s="196"/>
      <c r="H92" s="93"/>
      <c r="I92" s="94"/>
      <c r="J92" s="87"/>
      <c r="K92" s="23"/>
    </row>
    <row r="93" spans="1:11" x14ac:dyDescent="0.25">
      <c r="A93" s="89"/>
      <c r="B93" s="90"/>
      <c r="C93" s="196" t="s">
        <v>424</v>
      </c>
      <c r="D93" s="196"/>
      <c r="E93" s="196"/>
      <c r="F93" s="196"/>
      <c r="H93" s="93"/>
      <c r="I93" s="94"/>
      <c r="J93" s="87"/>
      <c r="K93" s="23"/>
    </row>
    <row r="94" spans="1:11" x14ac:dyDescent="0.25">
      <c r="A94" s="89"/>
      <c r="B94" s="90"/>
      <c r="C94" s="196" t="s">
        <v>425</v>
      </c>
      <c r="D94" s="196"/>
      <c r="E94" s="196"/>
      <c r="F94" s="196"/>
      <c r="H94" s="93"/>
      <c r="I94" s="94"/>
      <c r="J94" s="87"/>
      <c r="K94" s="23"/>
    </row>
    <row r="95" spans="1:11" x14ac:dyDescent="0.25">
      <c r="A95" s="89"/>
      <c r="B95" s="90"/>
      <c r="C95" s="196" t="s">
        <v>426</v>
      </c>
      <c r="D95" s="196"/>
      <c r="E95" s="196"/>
      <c r="F95" s="196"/>
      <c r="H95" s="93"/>
      <c r="I95" s="94"/>
      <c r="J95" s="87"/>
      <c r="K95" s="23"/>
    </row>
    <row r="96" spans="1:11" x14ac:dyDescent="0.25">
      <c r="A96" s="89"/>
      <c r="B96" s="90"/>
      <c r="C96" s="196" t="s">
        <v>427</v>
      </c>
      <c r="D96" s="196"/>
      <c r="E96" s="196"/>
      <c r="F96" s="196"/>
      <c r="H96" s="93"/>
      <c r="I96" s="94"/>
      <c r="J96" s="87"/>
      <c r="K96" s="23"/>
    </row>
    <row r="97" spans="1:11" x14ac:dyDescent="0.25">
      <c r="A97" s="89"/>
      <c r="B97" s="90"/>
      <c r="C97" s="196" t="s">
        <v>428</v>
      </c>
      <c r="D97" s="196"/>
      <c r="E97" s="196"/>
      <c r="F97" s="196"/>
      <c r="H97" s="93"/>
      <c r="I97" s="94"/>
      <c r="J97" s="87"/>
      <c r="K97" s="23"/>
    </row>
    <row r="98" spans="1:11" x14ac:dyDescent="0.25">
      <c r="A98" s="89"/>
      <c r="B98" s="90"/>
      <c r="C98" s="196" t="s">
        <v>429</v>
      </c>
      <c r="D98" s="196"/>
      <c r="E98" s="196"/>
      <c r="F98" s="196"/>
      <c r="H98" s="93"/>
      <c r="I98" s="94"/>
      <c r="J98" s="87"/>
      <c r="K98" s="23"/>
    </row>
    <row r="99" spans="1:11" x14ac:dyDescent="0.25">
      <c r="A99" s="89"/>
      <c r="B99" s="90"/>
      <c r="C99" s="196" t="s">
        <v>430</v>
      </c>
      <c r="D99" s="196"/>
      <c r="E99" s="196"/>
      <c r="F99" s="196"/>
      <c r="H99" s="93"/>
      <c r="I99" s="94"/>
      <c r="J99" s="87"/>
      <c r="K99" s="23"/>
    </row>
    <row r="100" spans="1:11" x14ac:dyDescent="0.25">
      <c r="A100" s="89"/>
      <c r="B100" s="90"/>
      <c r="C100" s="196" t="s">
        <v>431</v>
      </c>
      <c r="D100" s="196"/>
      <c r="E100" s="196"/>
      <c r="F100" s="196"/>
      <c r="H100" s="93"/>
      <c r="I100" s="94"/>
      <c r="J100" s="87"/>
      <c r="K100" s="23"/>
    </row>
    <row r="101" spans="1:11" x14ac:dyDescent="0.25">
      <c r="A101" s="89"/>
      <c r="B101" s="121"/>
      <c r="C101" s="196" t="s">
        <v>432</v>
      </c>
      <c r="D101" s="196"/>
      <c r="E101" s="196"/>
      <c r="F101" s="196"/>
      <c r="H101" s="103"/>
      <c r="I101" s="104"/>
      <c r="J101" s="87"/>
      <c r="K101" s="23"/>
    </row>
    <row r="102" spans="1:11" x14ac:dyDescent="0.25">
      <c r="A102" s="89"/>
      <c r="B102" s="121"/>
      <c r="C102" s="196" t="s">
        <v>433</v>
      </c>
      <c r="D102" s="196"/>
      <c r="E102" s="196"/>
      <c r="F102" s="196"/>
      <c r="H102" s="103"/>
      <c r="I102" s="104"/>
      <c r="J102" s="87"/>
      <c r="K102" s="23"/>
    </row>
    <row r="103" spans="1:11" x14ac:dyDescent="0.25">
      <c r="A103" s="89"/>
      <c r="B103" s="121"/>
      <c r="C103" s="196" t="s">
        <v>434</v>
      </c>
      <c r="D103" s="196"/>
      <c r="E103" s="196"/>
      <c r="F103" s="196"/>
      <c r="H103" s="100"/>
      <c r="I103" s="100"/>
      <c r="J103" s="87"/>
      <c r="K103" s="23"/>
    </row>
    <row r="104" spans="1:11" x14ac:dyDescent="0.25">
      <c r="A104" s="89"/>
      <c r="B104" s="121"/>
      <c r="C104" s="196" t="s">
        <v>435</v>
      </c>
      <c r="D104" s="196"/>
      <c r="E104" s="196"/>
      <c r="F104" s="196"/>
      <c r="H104" s="100"/>
      <c r="I104" s="100"/>
      <c r="J104" s="87"/>
      <c r="K104" s="23"/>
    </row>
    <row r="105" spans="1:11" x14ac:dyDescent="0.25">
      <c r="A105" s="89"/>
      <c r="B105" s="100"/>
      <c r="C105" s="196" t="s">
        <v>436</v>
      </c>
      <c r="D105" s="196"/>
      <c r="E105" s="196"/>
      <c r="F105" s="196"/>
      <c r="H105" s="93"/>
      <c r="I105" s="94"/>
      <c r="J105" s="87"/>
      <c r="K105" s="23"/>
    </row>
    <row r="106" spans="1:11" x14ac:dyDescent="0.25">
      <c r="A106" s="89"/>
      <c r="B106" s="100"/>
      <c r="C106" s="196" t="s">
        <v>437</v>
      </c>
      <c r="D106" s="196"/>
      <c r="E106" s="196"/>
      <c r="F106" s="196"/>
      <c r="H106" s="93"/>
      <c r="I106" s="94"/>
      <c r="J106" s="87"/>
      <c r="K106" s="23"/>
    </row>
    <row r="107" spans="1:11" x14ac:dyDescent="0.25">
      <c r="A107" s="89"/>
      <c r="B107" s="95"/>
      <c r="C107" s="196" t="s">
        <v>438</v>
      </c>
      <c r="D107" s="196"/>
      <c r="E107" s="196"/>
      <c r="F107" s="196"/>
      <c r="H107" s="96"/>
      <c r="I107" s="96"/>
      <c r="J107" s="87"/>
      <c r="K107" s="23"/>
    </row>
    <row r="108" spans="1:11" x14ac:dyDescent="0.25">
      <c r="A108" s="89"/>
      <c r="B108" s="95"/>
      <c r="C108" s="196" t="s">
        <v>439</v>
      </c>
      <c r="D108" s="196"/>
      <c r="E108" s="196"/>
      <c r="F108" s="196"/>
      <c r="H108" s="106"/>
      <c r="I108" s="107"/>
      <c r="J108" s="87"/>
      <c r="K108" s="23"/>
    </row>
    <row r="109" spans="1:11" x14ac:dyDescent="0.25">
      <c r="A109" s="89"/>
      <c r="B109" s="95"/>
      <c r="C109" s="196" t="s">
        <v>440</v>
      </c>
      <c r="D109" s="196"/>
      <c r="E109" s="196"/>
      <c r="F109" s="196"/>
      <c r="H109" s="106"/>
      <c r="I109" s="107"/>
      <c r="J109" s="87"/>
      <c r="K109" s="23"/>
    </row>
    <row r="110" spans="1:11" x14ac:dyDescent="0.25">
      <c r="A110" s="89"/>
      <c r="B110" s="95"/>
      <c r="C110" s="196" t="s">
        <v>441</v>
      </c>
      <c r="D110" s="196"/>
      <c r="E110" s="196"/>
      <c r="F110" s="196"/>
      <c r="H110" s="106"/>
      <c r="I110" s="107"/>
      <c r="J110" s="87"/>
      <c r="K110" s="23"/>
    </row>
    <row r="111" spans="1:11" x14ac:dyDescent="0.25">
      <c r="A111" s="89"/>
      <c r="B111" s="95"/>
      <c r="C111" s="196" t="s">
        <v>442</v>
      </c>
      <c r="D111" s="196"/>
      <c r="E111" s="196"/>
      <c r="F111" s="196"/>
      <c r="H111" s="106"/>
      <c r="I111" s="107"/>
      <c r="J111" s="87"/>
      <c r="K111" s="23"/>
    </row>
    <row r="112" spans="1:11" x14ac:dyDescent="0.25">
      <c r="A112" s="89"/>
      <c r="B112" s="95"/>
      <c r="C112" s="196" t="s">
        <v>443</v>
      </c>
      <c r="D112" s="196"/>
      <c r="E112" s="196"/>
      <c r="F112" s="196"/>
      <c r="H112" s="106"/>
      <c r="I112" s="107"/>
      <c r="J112" s="87"/>
      <c r="K112" s="23"/>
    </row>
    <row r="113" spans="1:11" x14ac:dyDescent="0.25">
      <c r="A113" s="89"/>
      <c r="B113" s="95"/>
      <c r="C113" s="196" t="s">
        <v>444</v>
      </c>
      <c r="D113" s="196"/>
      <c r="E113" s="196"/>
      <c r="F113" s="196"/>
      <c r="H113" s="106"/>
      <c r="I113" s="107"/>
      <c r="J113" s="87"/>
      <c r="K113" s="23"/>
    </row>
    <row r="114" spans="1:11" x14ac:dyDescent="0.25">
      <c r="A114" s="89"/>
      <c r="B114" s="95"/>
      <c r="C114" s="196" t="s">
        <v>445</v>
      </c>
      <c r="D114" s="196"/>
      <c r="E114" s="196"/>
      <c r="F114" s="196"/>
      <c r="H114" s="106"/>
      <c r="I114" s="107"/>
      <c r="J114" s="87"/>
      <c r="K114" s="23"/>
    </row>
    <row r="115" spans="1:11" x14ac:dyDescent="0.25">
      <c r="A115" s="89"/>
      <c r="B115" s="95"/>
      <c r="C115" s="196" t="s">
        <v>446</v>
      </c>
      <c r="D115" s="196"/>
      <c r="E115" s="196"/>
      <c r="F115" s="196"/>
      <c r="H115" s="106"/>
      <c r="I115" s="107"/>
      <c r="J115" s="255">
        <v>142</v>
      </c>
      <c r="K115" s="23"/>
    </row>
    <row r="116" spans="1:11" x14ac:dyDescent="0.25">
      <c r="A116" s="89"/>
      <c r="B116" s="95"/>
      <c r="C116" s="196" t="s">
        <v>447</v>
      </c>
      <c r="D116" s="196"/>
      <c r="E116" s="196"/>
      <c r="F116" s="196"/>
      <c r="H116" s="106"/>
      <c r="I116" s="107"/>
      <c r="J116" s="87">
        <v>759</v>
      </c>
      <c r="K116" s="23"/>
    </row>
    <row r="117" spans="1:11" x14ac:dyDescent="0.25">
      <c r="A117" s="204"/>
      <c r="B117" s="95"/>
      <c r="C117" s="91"/>
      <c r="D117" s="91"/>
      <c r="E117" s="105"/>
      <c r="F117" s="96"/>
      <c r="G117" s="93"/>
      <c r="H117" s="108"/>
      <c r="I117" s="108"/>
      <c r="J117" s="87"/>
      <c r="K117" s="23"/>
    </row>
    <row r="118" spans="1:11" x14ac:dyDescent="0.25">
      <c r="A118" s="197"/>
      <c r="B118" s="198"/>
      <c r="C118" s="196" t="s">
        <v>448</v>
      </c>
      <c r="D118" s="196"/>
      <c r="E118" s="196" t="s">
        <v>449</v>
      </c>
      <c r="F118" s="196"/>
      <c r="H118" s="96"/>
      <c r="I118" s="96"/>
      <c r="J118" s="87"/>
      <c r="K118" s="23"/>
    </row>
    <row r="119" spans="1:11" x14ac:dyDescent="0.25">
      <c r="A119" s="199"/>
      <c r="B119" s="200"/>
      <c r="C119" s="196" t="s">
        <v>356</v>
      </c>
      <c r="D119" s="196"/>
      <c r="E119" s="196"/>
      <c r="F119" s="196"/>
      <c r="H119" s="96"/>
      <c r="I119" s="96"/>
      <c r="J119" s="87"/>
      <c r="K119" s="23"/>
    </row>
    <row r="120" spans="1:11" x14ac:dyDescent="0.25">
      <c r="A120" s="197"/>
      <c r="B120" s="198"/>
      <c r="C120" s="196" t="s">
        <v>408</v>
      </c>
      <c r="D120" s="196"/>
      <c r="E120" s="196"/>
      <c r="F120" s="196"/>
      <c r="H120" s="96"/>
      <c r="I120" s="96"/>
      <c r="J120" s="87"/>
      <c r="K120" s="23"/>
    </row>
    <row r="121" spans="1:11" x14ac:dyDescent="0.25">
      <c r="A121" s="201"/>
      <c r="B121" s="202"/>
      <c r="C121" s="196" t="s">
        <v>358</v>
      </c>
      <c r="D121" s="196"/>
      <c r="E121" s="196"/>
      <c r="F121" s="196"/>
      <c r="H121" s="96"/>
      <c r="I121" s="96"/>
      <c r="J121" s="87"/>
      <c r="K121" s="23"/>
    </row>
    <row r="122" spans="1:11" x14ac:dyDescent="0.25">
      <c r="A122" s="201"/>
      <c r="B122" s="202"/>
      <c r="C122" s="196" t="s">
        <v>359</v>
      </c>
      <c r="D122" s="196"/>
      <c r="E122" s="196"/>
      <c r="F122" s="196"/>
      <c r="H122" s="93"/>
      <c r="I122" s="94"/>
      <c r="K122" s="23"/>
    </row>
    <row r="123" spans="1:11" x14ac:dyDescent="0.25">
      <c r="A123" s="201"/>
      <c r="B123" s="202"/>
      <c r="C123" s="196" t="s">
        <v>450</v>
      </c>
      <c r="D123" s="196"/>
      <c r="E123" s="196"/>
      <c r="F123" s="196"/>
      <c r="H123" s="93"/>
      <c r="I123" s="94"/>
      <c r="J123" s="87"/>
      <c r="K123" s="23"/>
    </row>
    <row r="124" spans="1:11" x14ac:dyDescent="0.25">
      <c r="A124" s="201"/>
      <c r="B124" s="202"/>
      <c r="C124" s="196" t="s">
        <v>451</v>
      </c>
      <c r="D124" s="196"/>
      <c r="E124" s="196"/>
      <c r="F124" s="196"/>
      <c r="H124" s="93"/>
      <c r="I124" s="94"/>
      <c r="J124" s="87"/>
      <c r="K124" s="23"/>
    </row>
    <row r="125" spans="1:11" x14ac:dyDescent="0.25">
      <c r="A125" s="201"/>
      <c r="B125" s="202"/>
      <c r="C125" s="196" t="s">
        <v>452</v>
      </c>
      <c r="D125" s="196"/>
      <c r="E125" s="196"/>
      <c r="F125" s="196"/>
      <c r="H125" s="93"/>
      <c r="I125" s="100"/>
      <c r="J125" s="87"/>
      <c r="K125" s="23"/>
    </row>
    <row r="126" spans="1:11" x14ac:dyDescent="0.25">
      <c r="A126" s="201"/>
      <c r="B126" s="202"/>
      <c r="C126" s="196" t="s">
        <v>453</v>
      </c>
      <c r="D126" s="196"/>
      <c r="E126" s="196"/>
      <c r="F126" s="196"/>
      <c r="H126" s="93"/>
      <c r="I126" s="94"/>
      <c r="J126" s="87"/>
      <c r="K126" s="23"/>
    </row>
    <row r="127" spans="1:11" x14ac:dyDescent="0.25">
      <c r="A127" s="201"/>
      <c r="B127" s="202"/>
      <c r="C127" s="196" t="s">
        <v>454</v>
      </c>
      <c r="D127" s="196"/>
      <c r="E127" s="196"/>
      <c r="F127" s="196"/>
      <c r="H127" s="93"/>
      <c r="I127" s="94"/>
      <c r="J127" s="87"/>
      <c r="K127" s="23"/>
    </row>
    <row r="128" spans="1:11" x14ac:dyDescent="0.25">
      <c r="A128" s="197"/>
      <c r="B128" s="203"/>
      <c r="C128" s="196" t="s">
        <v>455</v>
      </c>
      <c r="D128" s="196"/>
      <c r="E128" s="196"/>
      <c r="F128" s="196"/>
      <c r="H128" s="93"/>
      <c r="I128" s="94"/>
      <c r="J128" s="87"/>
      <c r="K128" s="23"/>
    </row>
    <row r="129" spans="1:11" x14ac:dyDescent="0.25">
      <c r="A129" s="205"/>
      <c r="B129" s="206"/>
      <c r="C129" s="196" t="s">
        <v>456</v>
      </c>
      <c r="D129" s="196"/>
      <c r="E129" s="196"/>
      <c r="F129" s="196"/>
      <c r="H129" s="93"/>
      <c r="I129" s="94"/>
      <c r="J129" s="87"/>
      <c r="K129" s="23"/>
    </row>
    <row r="130" spans="1:11" x14ac:dyDescent="0.25">
      <c r="A130" s="89"/>
      <c r="B130" s="90"/>
      <c r="C130" s="196" t="s">
        <v>457</v>
      </c>
      <c r="D130" s="196"/>
      <c r="E130" s="196"/>
      <c r="F130" s="196"/>
      <c r="H130" s="93"/>
      <c r="I130" s="94"/>
      <c r="J130" s="87"/>
      <c r="K130" s="23"/>
    </row>
    <row r="131" spans="1:11" x14ac:dyDescent="0.25">
      <c r="A131" s="89"/>
      <c r="B131" s="90"/>
      <c r="C131" s="196" t="s">
        <v>458</v>
      </c>
      <c r="D131" s="196"/>
      <c r="E131" s="196"/>
      <c r="F131" s="196"/>
      <c r="H131" s="93"/>
      <c r="I131" s="94"/>
      <c r="J131" s="87"/>
      <c r="K131" s="23"/>
    </row>
    <row r="132" spans="1:11" x14ac:dyDescent="0.25">
      <c r="A132" s="89"/>
      <c r="B132" s="90"/>
      <c r="C132" s="196" t="s">
        <v>459</v>
      </c>
      <c r="D132" s="196"/>
      <c r="E132" s="196"/>
      <c r="F132" s="196"/>
      <c r="H132" s="93"/>
      <c r="I132" s="94"/>
      <c r="J132" s="87"/>
      <c r="K132" s="23"/>
    </row>
    <row r="133" spans="1:11" x14ac:dyDescent="0.25">
      <c r="A133" s="89"/>
      <c r="B133" s="90"/>
      <c r="C133" s="196" t="s">
        <v>460</v>
      </c>
      <c r="D133" s="196"/>
      <c r="E133" s="196"/>
      <c r="F133" s="196"/>
      <c r="H133" s="93"/>
      <c r="I133" s="94"/>
      <c r="J133" s="87"/>
      <c r="K133" s="23"/>
    </row>
    <row r="134" spans="1:11" x14ac:dyDescent="0.25">
      <c r="A134" s="89"/>
      <c r="B134" s="90"/>
      <c r="C134" s="196" t="s">
        <v>461</v>
      </c>
      <c r="D134" s="196"/>
      <c r="E134" s="196"/>
      <c r="F134" s="196"/>
      <c r="H134" s="93"/>
      <c r="I134" s="94"/>
      <c r="J134" s="87"/>
      <c r="K134" s="23"/>
    </row>
    <row r="135" spans="1:11" x14ac:dyDescent="0.25">
      <c r="A135" s="89"/>
      <c r="B135" s="90"/>
      <c r="C135" s="196" t="s">
        <v>462</v>
      </c>
      <c r="D135" s="196"/>
      <c r="E135" s="196"/>
      <c r="F135" s="196"/>
      <c r="H135" s="93"/>
      <c r="I135" s="94"/>
      <c r="J135" s="87"/>
      <c r="K135" s="23"/>
    </row>
    <row r="136" spans="1:11" x14ac:dyDescent="0.25">
      <c r="A136" s="89"/>
      <c r="B136" s="90"/>
      <c r="C136" s="196" t="s">
        <v>463</v>
      </c>
      <c r="D136" s="196"/>
      <c r="E136" s="196"/>
      <c r="F136" s="196"/>
      <c r="H136" s="93"/>
      <c r="I136" s="94"/>
      <c r="J136" s="87"/>
      <c r="K136" s="23"/>
    </row>
    <row r="137" spans="1:11" x14ac:dyDescent="0.25">
      <c r="A137" s="89"/>
      <c r="B137" s="90"/>
      <c r="C137" s="196" t="s">
        <v>464</v>
      </c>
      <c r="D137" s="196"/>
      <c r="E137" s="196"/>
      <c r="F137" s="196"/>
      <c r="H137" s="93"/>
      <c r="I137" s="94"/>
      <c r="J137" s="87"/>
      <c r="K137" s="23"/>
    </row>
    <row r="138" spans="1:11" x14ac:dyDescent="0.25">
      <c r="A138" s="197"/>
      <c r="B138" s="198"/>
      <c r="C138" s="196" t="s">
        <v>465</v>
      </c>
      <c r="D138" s="196"/>
      <c r="E138" s="196"/>
      <c r="F138" s="196"/>
      <c r="H138" s="96"/>
      <c r="I138" s="96"/>
      <c r="J138" s="87"/>
      <c r="K138" s="23"/>
    </row>
    <row r="139" spans="1:11" x14ac:dyDescent="0.25">
      <c r="A139" s="201"/>
      <c r="B139" s="202"/>
      <c r="C139" s="196" t="s">
        <v>466</v>
      </c>
      <c r="D139" s="196"/>
      <c r="E139" s="196"/>
      <c r="F139" s="196"/>
      <c r="H139" s="96"/>
      <c r="I139" s="96"/>
      <c r="J139" s="87"/>
      <c r="K139" s="23"/>
    </row>
    <row r="140" spans="1:11" x14ac:dyDescent="0.25">
      <c r="A140" s="201"/>
      <c r="B140" s="202"/>
      <c r="C140" s="196" t="s">
        <v>467</v>
      </c>
      <c r="D140" s="196"/>
      <c r="E140" s="196"/>
      <c r="F140" s="196"/>
      <c r="H140" s="93"/>
      <c r="I140" s="94"/>
      <c r="K140" s="23"/>
    </row>
    <row r="141" spans="1:11" x14ac:dyDescent="0.25">
      <c r="A141" s="201"/>
      <c r="B141" s="202"/>
      <c r="C141" s="196" t="s">
        <v>468</v>
      </c>
      <c r="D141" s="196"/>
      <c r="E141" s="196"/>
      <c r="F141" s="196"/>
      <c r="H141" s="93"/>
      <c r="I141" s="94"/>
      <c r="J141" s="87"/>
      <c r="K141" s="23"/>
    </row>
    <row r="142" spans="1:11" x14ac:dyDescent="0.25">
      <c r="A142" s="89"/>
      <c r="B142" s="90"/>
      <c r="C142" s="196" t="s">
        <v>469</v>
      </c>
      <c r="D142" s="196"/>
      <c r="E142" s="196"/>
      <c r="F142" s="196"/>
      <c r="H142" s="93"/>
      <c r="I142" s="94"/>
      <c r="J142" s="255">
        <v>42</v>
      </c>
      <c r="K142" s="23"/>
    </row>
    <row r="143" spans="1:11" x14ac:dyDescent="0.25">
      <c r="A143" s="89"/>
      <c r="B143" s="90"/>
      <c r="C143" s="91"/>
      <c r="D143" s="92"/>
      <c r="E143" s="92"/>
      <c r="F143" s="93"/>
      <c r="G143" s="93"/>
      <c r="H143" s="93"/>
      <c r="I143" s="94"/>
      <c r="J143" s="87">
        <v>56</v>
      </c>
      <c r="K143" s="23"/>
    </row>
    <row r="144" spans="1:11" x14ac:dyDescent="0.25">
      <c r="A144" s="89"/>
      <c r="B144" s="90"/>
      <c r="C144" t="s">
        <v>470</v>
      </c>
      <c r="E144" t="s">
        <v>471</v>
      </c>
      <c r="H144" s="93"/>
      <c r="I144" s="94"/>
      <c r="J144" s="87"/>
      <c r="K144" s="23"/>
    </row>
    <row r="145" spans="1:11" x14ac:dyDescent="0.25">
      <c r="A145" s="89"/>
      <c r="B145" s="90"/>
      <c r="C145" t="s">
        <v>408</v>
      </c>
      <c r="H145" s="93"/>
      <c r="I145" s="94"/>
      <c r="J145" s="87"/>
      <c r="K145" s="23"/>
    </row>
    <row r="146" spans="1:11" x14ac:dyDescent="0.25">
      <c r="A146" s="89"/>
      <c r="B146" s="90"/>
      <c r="C146" t="s">
        <v>358</v>
      </c>
      <c r="H146" s="93"/>
      <c r="I146" s="94"/>
      <c r="J146" s="87"/>
      <c r="K146" s="23"/>
    </row>
    <row r="147" spans="1:11" x14ac:dyDescent="0.25">
      <c r="A147" s="89"/>
      <c r="B147" s="90"/>
      <c r="C147" t="s">
        <v>359</v>
      </c>
      <c r="H147" s="93"/>
      <c r="I147" s="94"/>
      <c r="J147" s="87"/>
      <c r="K147" s="23"/>
    </row>
    <row r="148" spans="1:11" x14ac:dyDescent="0.25">
      <c r="A148" s="89"/>
      <c r="B148" s="90"/>
      <c r="C148" t="s">
        <v>472</v>
      </c>
      <c r="H148" s="93"/>
      <c r="I148" s="94"/>
      <c r="J148" s="87"/>
      <c r="K148" s="23"/>
    </row>
    <row r="149" spans="1:11" x14ac:dyDescent="0.25">
      <c r="A149" s="89"/>
      <c r="B149" s="90"/>
      <c r="C149" t="s">
        <v>473</v>
      </c>
      <c r="H149" s="93"/>
      <c r="I149" s="94"/>
      <c r="J149" s="87"/>
      <c r="K149" s="23"/>
    </row>
    <row r="150" spans="1:11" x14ac:dyDescent="0.25">
      <c r="A150" s="89"/>
      <c r="B150" s="90"/>
      <c r="C150" t="s">
        <v>474</v>
      </c>
      <c r="H150" s="93"/>
      <c r="I150" s="94"/>
      <c r="J150" s="87"/>
      <c r="K150" s="23"/>
    </row>
    <row r="151" spans="1:11" x14ac:dyDescent="0.25">
      <c r="A151" s="89"/>
      <c r="B151" s="90"/>
      <c r="C151" t="s">
        <v>475</v>
      </c>
      <c r="H151" s="93"/>
      <c r="I151" s="94"/>
      <c r="J151" s="87"/>
      <c r="K151" s="23"/>
    </row>
    <row r="152" spans="1:11" x14ac:dyDescent="0.25">
      <c r="A152" s="89"/>
      <c r="B152" s="90"/>
      <c r="C152" t="s">
        <v>476</v>
      </c>
      <c r="H152" s="93"/>
      <c r="I152" s="94"/>
      <c r="J152" s="87"/>
      <c r="K152" s="23"/>
    </row>
    <row r="153" spans="1:11" x14ac:dyDescent="0.25">
      <c r="A153" s="89"/>
      <c r="B153" s="90"/>
      <c r="C153" t="s">
        <v>477</v>
      </c>
      <c r="H153" s="93"/>
      <c r="I153" s="94"/>
      <c r="J153" s="87"/>
      <c r="K153" s="23"/>
    </row>
    <row r="154" spans="1:11" x14ac:dyDescent="0.25">
      <c r="A154" s="89"/>
      <c r="B154" s="90"/>
      <c r="C154" t="s">
        <v>478</v>
      </c>
      <c r="H154" s="93"/>
      <c r="I154" s="94"/>
      <c r="J154" s="87"/>
      <c r="K154" s="23"/>
    </row>
    <row r="155" spans="1:11" x14ac:dyDescent="0.25">
      <c r="A155" s="89"/>
      <c r="B155" s="90"/>
      <c r="C155" t="s">
        <v>479</v>
      </c>
      <c r="H155" s="93"/>
      <c r="I155" s="94"/>
      <c r="J155" s="87"/>
      <c r="K155" s="23"/>
    </row>
    <row r="156" spans="1:11" x14ac:dyDescent="0.25">
      <c r="A156" s="89"/>
      <c r="B156" s="90"/>
      <c r="C156" t="s">
        <v>480</v>
      </c>
      <c r="H156" s="93"/>
      <c r="I156" s="94"/>
      <c r="J156" s="87"/>
      <c r="K156" s="23"/>
    </row>
    <row r="157" spans="1:11" x14ac:dyDescent="0.25">
      <c r="A157" s="89"/>
      <c r="B157" s="90"/>
      <c r="C157" t="s">
        <v>481</v>
      </c>
      <c r="H157" s="93"/>
      <c r="I157" s="94"/>
      <c r="J157" s="87"/>
      <c r="K157" s="23"/>
    </row>
    <row r="158" spans="1:11" x14ac:dyDescent="0.25">
      <c r="A158" s="89"/>
      <c r="B158" s="90"/>
      <c r="C158" t="s">
        <v>482</v>
      </c>
      <c r="H158" s="93"/>
      <c r="I158" s="94"/>
      <c r="J158" s="87"/>
      <c r="K158" s="23"/>
    </row>
    <row r="159" spans="1:11" x14ac:dyDescent="0.25">
      <c r="A159" s="89"/>
      <c r="B159" s="90"/>
      <c r="C159" t="s">
        <v>483</v>
      </c>
      <c r="H159" s="93"/>
      <c r="I159" s="94"/>
      <c r="J159" s="87"/>
      <c r="K159" s="23"/>
    </row>
    <row r="160" spans="1:11" x14ac:dyDescent="0.25">
      <c r="A160" s="89"/>
      <c r="B160" s="90"/>
      <c r="C160" t="s">
        <v>484</v>
      </c>
      <c r="H160" s="93"/>
      <c r="I160" s="94"/>
      <c r="J160" s="87"/>
      <c r="K160" s="23"/>
    </row>
    <row r="161" spans="1:11" x14ac:dyDescent="0.25">
      <c r="A161" s="89"/>
      <c r="B161" s="90"/>
      <c r="C161" t="s">
        <v>485</v>
      </c>
      <c r="H161" s="93"/>
      <c r="I161" s="94"/>
      <c r="J161" s="87"/>
      <c r="K161" s="23"/>
    </row>
    <row r="162" spans="1:11" x14ac:dyDescent="0.25">
      <c r="A162" s="89"/>
      <c r="B162" s="90"/>
      <c r="C162" t="s">
        <v>486</v>
      </c>
      <c r="H162" s="93"/>
      <c r="I162" s="94"/>
      <c r="J162" s="87"/>
      <c r="K162" s="23"/>
    </row>
    <row r="163" spans="1:11" x14ac:dyDescent="0.25">
      <c r="A163" s="89"/>
      <c r="B163" s="90"/>
      <c r="C163" t="s">
        <v>487</v>
      </c>
      <c r="H163" s="93"/>
      <c r="I163" s="94"/>
      <c r="J163" s="87"/>
      <c r="K163" s="23"/>
    </row>
    <row r="164" spans="1:11" x14ac:dyDescent="0.25">
      <c r="A164" s="89"/>
      <c r="B164" s="121"/>
      <c r="C164" t="s">
        <v>488</v>
      </c>
      <c r="H164" s="103"/>
      <c r="I164" s="104"/>
      <c r="J164" s="87"/>
      <c r="K164" s="23"/>
    </row>
    <row r="165" spans="1:11" x14ac:dyDescent="0.25">
      <c r="A165" s="89"/>
      <c r="B165" s="121"/>
      <c r="C165" t="s">
        <v>489</v>
      </c>
      <c r="H165" s="103"/>
      <c r="I165" s="104"/>
      <c r="J165" s="87"/>
      <c r="K165" s="23"/>
    </row>
    <row r="166" spans="1:11" x14ac:dyDescent="0.25">
      <c r="A166" s="89"/>
      <c r="B166" s="121"/>
      <c r="C166" t="s">
        <v>490</v>
      </c>
      <c r="H166" s="100"/>
      <c r="I166" s="100"/>
      <c r="J166" s="87"/>
      <c r="K166" s="23"/>
    </row>
    <row r="167" spans="1:11" x14ac:dyDescent="0.25">
      <c r="A167" s="89"/>
      <c r="B167" s="121"/>
      <c r="C167" t="s">
        <v>491</v>
      </c>
      <c r="H167" s="100"/>
      <c r="I167" s="100"/>
      <c r="J167" s="87"/>
      <c r="K167" s="23"/>
    </row>
    <row r="168" spans="1:11" x14ac:dyDescent="0.25">
      <c r="A168" s="89"/>
      <c r="B168" s="100"/>
      <c r="C168" t="s">
        <v>492</v>
      </c>
      <c r="H168" s="93"/>
      <c r="I168" s="94"/>
      <c r="J168" s="87"/>
      <c r="K168" s="23"/>
    </row>
    <row r="169" spans="1:11" x14ac:dyDescent="0.25">
      <c r="A169" s="89"/>
      <c r="B169" s="100"/>
      <c r="C169" t="s">
        <v>493</v>
      </c>
      <c r="H169" s="93"/>
      <c r="I169" s="94"/>
      <c r="J169" s="87"/>
      <c r="K169" s="23"/>
    </row>
    <row r="170" spans="1:11" x14ac:dyDescent="0.25">
      <c r="A170" s="89"/>
      <c r="B170" s="95"/>
      <c r="C170" t="s">
        <v>494</v>
      </c>
      <c r="H170" s="96"/>
      <c r="I170" s="96"/>
      <c r="J170" s="87"/>
      <c r="K170" s="23"/>
    </row>
    <row r="171" spans="1:11" x14ac:dyDescent="0.25">
      <c r="A171" s="89"/>
      <c r="B171" s="95"/>
      <c r="C171" t="s">
        <v>495</v>
      </c>
      <c r="H171" s="106"/>
      <c r="I171" s="107"/>
      <c r="J171" s="87"/>
      <c r="K171" s="23"/>
    </row>
    <row r="172" spans="1:11" x14ac:dyDescent="0.25">
      <c r="A172" s="89"/>
      <c r="B172" s="95"/>
      <c r="C172" t="s">
        <v>496</v>
      </c>
      <c r="H172" s="106"/>
      <c r="I172" s="107"/>
      <c r="J172" s="87"/>
      <c r="K172" s="23"/>
    </row>
    <row r="173" spans="1:11" x14ac:dyDescent="0.25">
      <c r="A173" s="89"/>
      <c r="B173" s="95"/>
      <c r="C173" t="s">
        <v>497</v>
      </c>
      <c r="H173" s="106"/>
      <c r="I173" s="107"/>
      <c r="J173" s="87"/>
      <c r="K173" s="23"/>
    </row>
    <row r="174" spans="1:11" x14ac:dyDescent="0.25">
      <c r="A174" s="89"/>
      <c r="B174" s="95"/>
      <c r="C174" t="s">
        <v>498</v>
      </c>
      <c r="H174" s="106"/>
      <c r="I174" s="107"/>
      <c r="J174" s="87"/>
      <c r="K174" s="23"/>
    </row>
    <row r="175" spans="1:11" x14ac:dyDescent="0.25">
      <c r="A175" s="89"/>
      <c r="B175" s="95"/>
      <c r="C175" t="s">
        <v>499</v>
      </c>
      <c r="H175" s="106"/>
      <c r="I175" s="107"/>
      <c r="J175" s="87"/>
      <c r="K175" s="23"/>
    </row>
    <row r="176" spans="1:11" x14ac:dyDescent="0.25">
      <c r="A176" s="89"/>
      <c r="B176" s="95"/>
      <c r="C176" t="s">
        <v>500</v>
      </c>
      <c r="H176" s="106"/>
      <c r="I176" s="107"/>
      <c r="J176" s="87"/>
      <c r="K176" s="23"/>
    </row>
    <row r="177" spans="1:11" x14ac:dyDescent="0.25">
      <c r="A177" s="89"/>
      <c r="B177" s="95"/>
      <c r="C177" t="s">
        <v>501</v>
      </c>
      <c r="H177" s="106"/>
      <c r="I177" s="107"/>
      <c r="J177" s="87"/>
      <c r="K177" s="23"/>
    </row>
    <row r="178" spans="1:11" x14ac:dyDescent="0.25">
      <c r="A178" s="89"/>
      <c r="B178" s="95"/>
      <c r="C178" t="s">
        <v>502</v>
      </c>
      <c r="H178" s="106"/>
      <c r="I178" s="107"/>
      <c r="J178" s="87"/>
      <c r="K178" s="23"/>
    </row>
    <row r="179" spans="1:11" x14ac:dyDescent="0.25">
      <c r="A179" s="89"/>
      <c r="B179" s="95"/>
      <c r="C179" t="s">
        <v>503</v>
      </c>
      <c r="H179" s="106"/>
      <c r="I179" s="107"/>
      <c r="J179" s="87"/>
      <c r="K179" s="23"/>
    </row>
    <row r="180" spans="1:11" x14ac:dyDescent="0.25">
      <c r="A180" s="204"/>
      <c r="B180" s="95"/>
      <c r="C180" t="s">
        <v>504</v>
      </c>
      <c r="H180" s="108"/>
      <c r="I180" s="108"/>
      <c r="J180" s="87"/>
      <c r="K180" s="23"/>
    </row>
    <row r="181" spans="1:11" x14ac:dyDescent="0.25">
      <c r="A181" s="197"/>
      <c r="B181" s="198"/>
      <c r="C181" t="s">
        <v>505</v>
      </c>
      <c r="H181" s="96"/>
      <c r="I181" s="96"/>
      <c r="J181" s="87"/>
      <c r="K181" s="23"/>
    </row>
    <row r="182" spans="1:11" x14ac:dyDescent="0.25">
      <c r="A182" s="199"/>
      <c r="B182" s="200"/>
      <c r="C182" t="s">
        <v>506</v>
      </c>
      <c r="H182" s="96"/>
      <c r="I182" s="96"/>
      <c r="J182" s="87"/>
      <c r="K182" s="23"/>
    </row>
    <row r="183" spans="1:11" x14ac:dyDescent="0.25">
      <c r="A183" s="197"/>
      <c r="B183" s="198"/>
      <c r="C183" t="s">
        <v>507</v>
      </c>
      <c r="H183" s="96"/>
      <c r="I183" s="96"/>
      <c r="J183" s="87"/>
      <c r="K183" s="23"/>
    </row>
    <row r="184" spans="1:11" x14ac:dyDescent="0.25">
      <c r="A184" s="201"/>
      <c r="B184" s="202"/>
      <c r="C184" t="s">
        <v>508</v>
      </c>
      <c r="H184" s="96"/>
      <c r="I184" s="96"/>
      <c r="J184" s="87"/>
      <c r="K184" s="23"/>
    </row>
    <row r="185" spans="1:11" x14ac:dyDescent="0.25">
      <c r="A185" s="201"/>
      <c r="B185" s="202"/>
      <c r="C185" t="s">
        <v>509</v>
      </c>
      <c r="H185" s="93"/>
      <c r="I185" s="94"/>
      <c r="K185" s="23"/>
    </row>
    <row r="186" spans="1:11" x14ac:dyDescent="0.25">
      <c r="A186" s="201"/>
      <c r="B186" s="202"/>
      <c r="C186" t="s">
        <v>510</v>
      </c>
      <c r="H186" s="93"/>
      <c r="I186" s="94"/>
      <c r="J186" s="255">
        <v>49</v>
      </c>
      <c r="K186" s="23"/>
    </row>
    <row r="187" spans="1:11" x14ac:dyDescent="0.25">
      <c r="A187" s="201"/>
      <c r="B187" s="202"/>
      <c r="C187" t="s">
        <v>511</v>
      </c>
      <c r="H187" s="93"/>
      <c r="I187" s="94"/>
      <c r="J187" s="87">
        <v>475</v>
      </c>
      <c r="K187" s="23"/>
    </row>
    <row r="188" spans="1:11" x14ac:dyDescent="0.25">
      <c r="A188" s="201"/>
      <c r="B188" s="202"/>
      <c r="C188" t="s">
        <v>512</v>
      </c>
      <c r="E188" t="s">
        <v>513</v>
      </c>
      <c r="H188" s="93"/>
      <c r="I188" s="100"/>
      <c r="K188" s="23"/>
    </row>
    <row r="189" spans="1:11" x14ac:dyDescent="0.25">
      <c r="A189" s="201"/>
      <c r="B189" s="202"/>
      <c r="C189" s="247" t="s">
        <v>356</v>
      </c>
      <c r="D189" s="92"/>
      <c r="E189" s="93"/>
      <c r="F189" s="93"/>
      <c r="G189" s="93"/>
      <c r="H189" s="93"/>
      <c r="I189" s="94"/>
      <c r="J189" s="87"/>
      <c r="K189" s="23"/>
    </row>
    <row r="190" spans="1:11" x14ac:dyDescent="0.25">
      <c r="A190" s="201"/>
      <c r="B190" s="202"/>
      <c r="C190" s="247" t="s">
        <v>408</v>
      </c>
      <c r="D190" s="92"/>
      <c r="E190" s="93"/>
      <c r="F190" s="93"/>
      <c r="G190" s="93"/>
      <c r="H190" s="93"/>
      <c r="I190" s="94"/>
      <c r="J190" s="87"/>
      <c r="K190" s="23"/>
    </row>
    <row r="191" spans="1:11" x14ac:dyDescent="0.25">
      <c r="A191" s="197"/>
      <c r="B191" s="203"/>
      <c r="C191" s="247" t="s">
        <v>358</v>
      </c>
      <c r="D191" s="92"/>
      <c r="E191" s="93"/>
      <c r="F191" s="93"/>
      <c r="G191" s="93"/>
      <c r="H191" s="93"/>
      <c r="I191" s="94"/>
      <c r="J191" s="87"/>
      <c r="K191" s="23"/>
    </row>
    <row r="192" spans="1:11" x14ac:dyDescent="0.25">
      <c r="A192" s="205"/>
      <c r="B192" s="206"/>
      <c r="C192" s="247" t="s">
        <v>359</v>
      </c>
      <c r="D192" s="92"/>
      <c r="E192" s="93"/>
      <c r="F192" s="93"/>
      <c r="G192" s="93"/>
      <c r="H192" s="93"/>
      <c r="I192" s="94"/>
      <c r="J192" s="87"/>
      <c r="K192" s="23"/>
    </row>
    <row r="193" spans="1:11" x14ac:dyDescent="0.25">
      <c r="A193" s="89"/>
      <c r="B193" s="90"/>
      <c r="C193" s="248" t="s">
        <v>514</v>
      </c>
      <c r="D193" s="92"/>
      <c r="E193" s="93"/>
      <c r="F193" s="93"/>
      <c r="G193" s="93"/>
      <c r="H193" s="93"/>
      <c r="I193" s="94"/>
      <c r="J193" s="87"/>
      <c r="K193" s="23"/>
    </row>
    <row r="194" spans="1:11" x14ac:dyDescent="0.25">
      <c r="A194" s="89"/>
      <c r="B194" s="90"/>
      <c r="C194" s="247" t="s">
        <v>515</v>
      </c>
      <c r="D194" s="92"/>
      <c r="E194" s="93"/>
      <c r="F194" s="93"/>
      <c r="G194" s="93"/>
      <c r="H194" s="93"/>
      <c r="I194" s="94"/>
      <c r="J194" s="87"/>
      <c r="K194" s="23"/>
    </row>
    <row r="195" spans="1:11" x14ac:dyDescent="0.25">
      <c r="A195" s="89"/>
      <c r="B195" s="90"/>
      <c r="C195" s="247" t="s">
        <v>516</v>
      </c>
      <c r="D195" s="92"/>
      <c r="E195" s="93"/>
      <c r="F195" s="93"/>
      <c r="G195" s="93"/>
      <c r="H195" s="93"/>
      <c r="I195" s="94"/>
      <c r="J195" s="87"/>
      <c r="K195" s="23"/>
    </row>
    <row r="196" spans="1:11" x14ac:dyDescent="0.25">
      <c r="A196" s="89"/>
      <c r="B196" s="90"/>
      <c r="C196" s="247" t="s">
        <v>517</v>
      </c>
      <c r="D196" s="92"/>
      <c r="E196" s="93"/>
      <c r="F196" s="93"/>
      <c r="G196" s="93"/>
      <c r="H196" s="93"/>
      <c r="I196" s="94"/>
      <c r="J196" s="87"/>
      <c r="K196" s="23"/>
    </row>
    <row r="197" spans="1:11" x14ac:dyDescent="0.25">
      <c r="A197" s="89"/>
      <c r="B197" s="90"/>
      <c r="C197" s="247" t="s">
        <v>518</v>
      </c>
      <c r="D197" s="92"/>
      <c r="E197" s="93"/>
      <c r="F197" s="93"/>
      <c r="G197" s="93"/>
      <c r="H197" s="93"/>
      <c r="I197" s="94"/>
      <c r="J197" s="87"/>
      <c r="K197" s="23"/>
    </row>
    <row r="198" spans="1:11" x14ac:dyDescent="0.25">
      <c r="A198" s="89"/>
      <c r="B198" s="90"/>
      <c r="C198" s="247" t="s">
        <v>519</v>
      </c>
      <c r="D198" s="92"/>
      <c r="E198" s="93"/>
      <c r="F198" s="93"/>
      <c r="G198" s="93"/>
      <c r="H198" s="93"/>
      <c r="I198" s="94"/>
      <c r="J198" s="87"/>
      <c r="K198" s="23"/>
    </row>
    <row r="199" spans="1:11" x14ac:dyDescent="0.25">
      <c r="A199" s="89"/>
      <c r="B199" s="90"/>
      <c r="C199" s="247" t="s">
        <v>520</v>
      </c>
      <c r="D199" s="92"/>
      <c r="E199" s="93"/>
      <c r="F199" s="93"/>
      <c r="G199" s="93"/>
      <c r="H199" s="93"/>
      <c r="I199" s="94"/>
      <c r="J199" s="87"/>
      <c r="K199" s="23"/>
    </row>
    <row r="200" spans="1:11" x14ac:dyDescent="0.25">
      <c r="A200" s="89"/>
      <c r="B200" s="90"/>
      <c r="C200" s="247" t="s">
        <v>521</v>
      </c>
      <c r="D200" s="92"/>
      <c r="E200" s="93"/>
      <c r="F200" s="93"/>
      <c r="G200" s="93"/>
      <c r="H200" s="93"/>
      <c r="I200" s="94"/>
      <c r="J200" s="87"/>
      <c r="K200" s="23"/>
    </row>
    <row r="201" spans="1:11" x14ac:dyDescent="0.25">
      <c r="A201" s="89"/>
      <c r="B201" s="90"/>
      <c r="C201" s="247" t="s">
        <v>522</v>
      </c>
      <c r="D201" s="92"/>
      <c r="E201" s="93"/>
      <c r="F201" s="93"/>
      <c r="G201" s="93"/>
      <c r="H201" s="93"/>
      <c r="I201" s="94"/>
      <c r="J201" s="87"/>
      <c r="K201" s="23"/>
    </row>
    <row r="202" spans="1:11" x14ac:dyDescent="0.25">
      <c r="A202" s="89"/>
      <c r="B202" s="90"/>
      <c r="C202" s="248" t="s">
        <v>523</v>
      </c>
      <c r="D202" s="92"/>
      <c r="E202" s="93"/>
      <c r="F202" s="93"/>
      <c r="G202" s="93"/>
      <c r="H202" s="93"/>
      <c r="I202" s="94"/>
      <c r="J202" s="87"/>
      <c r="K202" s="23"/>
    </row>
    <row r="203" spans="1:11" x14ac:dyDescent="0.25">
      <c r="A203" s="201"/>
      <c r="B203" s="202"/>
      <c r="C203" s="247" t="s">
        <v>524</v>
      </c>
      <c r="D203" s="92"/>
      <c r="E203" s="93"/>
      <c r="F203" s="93"/>
      <c r="G203" s="93"/>
      <c r="H203" s="93"/>
      <c r="I203" s="100"/>
      <c r="J203" s="87"/>
      <c r="K203" s="23"/>
    </row>
    <row r="204" spans="1:11" x14ac:dyDescent="0.25">
      <c r="A204" s="201"/>
      <c r="B204" s="202"/>
      <c r="C204" s="247" t="s">
        <v>525</v>
      </c>
      <c r="D204" s="92"/>
      <c r="E204" s="93"/>
      <c r="F204" s="93"/>
      <c r="G204" s="93"/>
      <c r="H204" s="93"/>
      <c r="I204" s="94"/>
      <c r="J204" s="87"/>
      <c r="K204" s="23"/>
    </row>
    <row r="205" spans="1:11" x14ac:dyDescent="0.25">
      <c r="A205" s="201"/>
      <c r="B205" s="202"/>
      <c r="C205" s="247" t="s">
        <v>526</v>
      </c>
      <c r="D205" s="92"/>
      <c r="E205" s="93"/>
      <c r="F205" s="93"/>
      <c r="G205" s="93"/>
      <c r="H205" s="93"/>
      <c r="I205" s="94"/>
      <c r="J205" s="87"/>
      <c r="K205" s="23"/>
    </row>
    <row r="206" spans="1:11" x14ac:dyDescent="0.25">
      <c r="A206" s="197"/>
      <c r="B206" s="203"/>
      <c r="C206" s="247" t="s">
        <v>527</v>
      </c>
      <c r="D206" s="92"/>
      <c r="E206" s="93"/>
      <c r="F206" s="93"/>
      <c r="G206" s="93"/>
      <c r="H206" s="93"/>
      <c r="I206" s="94"/>
      <c r="J206" s="87"/>
      <c r="K206" s="23"/>
    </row>
    <row r="207" spans="1:11" x14ac:dyDescent="0.25">
      <c r="A207" s="205"/>
      <c r="B207" s="206"/>
      <c r="C207" s="97" t="s">
        <v>528</v>
      </c>
      <c r="D207" s="92"/>
      <c r="E207" s="92"/>
      <c r="F207" s="93"/>
      <c r="G207" s="93"/>
      <c r="H207" s="93"/>
      <c r="I207" s="94"/>
      <c r="J207" s="87"/>
      <c r="K207" s="23"/>
    </row>
    <row r="208" spans="1:11" x14ac:dyDescent="0.25">
      <c r="A208" s="89"/>
      <c r="B208" s="90"/>
      <c r="C208" s="97" t="s">
        <v>529</v>
      </c>
      <c r="D208" s="98"/>
      <c r="E208" s="92"/>
      <c r="F208" s="93"/>
      <c r="G208" s="93"/>
      <c r="H208" s="93"/>
      <c r="I208" s="94"/>
      <c r="J208" s="87"/>
      <c r="K208" s="23"/>
    </row>
    <row r="209" spans="1:11" x14ac:dyDescent="0.25">
      <c r="A209" s="89"/>
      <c r="B209" s="90"/>
      <c r="C209" s="97" t="s">
        <v>530</v>
      </c>
      <c r="D209" s="92"/>
      <c r="E209" s="92"/>
      <c r="F209" s="93"/>
      <c r="G209" s="93"/>
      <c r="H209" s="93"/>
      <c r="I209" s="94"/>
      <c r="J209" s="87"/>
      <c r="K209" s="23"/>
    </row>
    <row r="210" spans="1:11" x14ac:dyDescent="0.25">
      <c r="A210" s="89"/>
      <c r="B210" s="90"/>
      <c r="C210" s="249" t="s">
        <v>531</v>
      </c>
      <c r="D210" s="92"/>
      <c r="E210" s="92"/>
      <c r="F210" s="93"/>
      <c r="G210" s="93"/>
      <c r="H210" s="93"/>
      <c r="I210" s="94"/>
      <c r="J210" s="87"/>
      <c r="K210" s="23"/>
    </row>
    <row r="211" spans="1:11" x14ac:dyDescent="0.25">
      <c r="A211" s="89"/>
      <c r="B211" s="90"/>
      <c r="C211" s="250" t="s">
        <v>532</v>
      </c>
      <c r="D211" s="92"/>
      <c r="E211" s="92"/>
      <c r="F211" s="93"/>
      <c r="G211" s="93"/>
      <c r="H211" s="93"/>
      <c r="I211" s="94"/>
      <c r="J211" s="87"/>
      <c r="K211" s="23"/>
    </row>
    <row r="212" spans="1:11" x14ac:dyDescent="0.25">
      <c r="A212" s="89"/>
      <c r="B212" s="90"/>
      <c r="C212" s="249" t="s">
        <v>533</v>
      </c>
      <c r="D212" s="92"/>
      <c r="E212" s="92"/>
      <c r="F212" s="93"/>
      <c r="G212" s="93"/>
      <c r="H212" s="93"/>
      <c r="I212" s="94"/>
      <c r="J212" s="87"/>
      <c r="K212" s="23"/>
    </row>
    <row r="213" spans="1:11" x14ac:dyDescent="0.25">
      <c r="A213" s="89"/>
      <c r="B213" s="90"/>
      <c r="C213" s="250" t="s">
        <v>534</v>
      </c>
      <c r="D213" s="92"/>
      <c r="E213" s="92"/>
      <c r="F213" s="93"/>
      <c r="G213" s="93"/>
      <c r="H213" s="93"/>
      <c r="I213" s="94"/>
      <c r="J213" s="87"/>
      <c r="K213" s="23"/>
    </row>
    <row r="214" spans="1:11" x14ac:dyDescent="0.25">
      <c r="A214" s="89"/>
      <c r="B214" s="90"/>
      <c r="C214" s="97" t="s">
        <v>535</v>
      </c>
      <c r="D214" s="92"/>
      <c r="E214" s="92"/>
      <c r="F214" s="93"/>
      <c r="G214" s="93"/>
      <c r="H214" s="93"/>
      <c r="I214" s="94"/>
      <c r="J214" s="87"/>
      <c r="K214" s="23"/>
    </row>
    <row r="215" spans="1:11" x14ac:dyDescent="0.25">
      <c r="A215" s="89"/>
      <c r="B215" s="90"/>
      <c r="C215" s="249" t="s">
        <v>536</v>
      </c>
      <c r="D215" s="92"/>
      <c r="E215" s="92"/>
      <c r="F215" s="93"/>
      <c r="G215" s="93"/>
      <c r="H215" s="93"/>
      <c r="I215" s="94"/>
      <c r="J215" s="87"/>
      <c r="K215" s="23"/>
    </row>
    <row r="216" spans="1:11" x14ac:dyDescent="0.25">
      <c r="A216" s="89"/>
      <c r="B216" s="90"/>
      <c r="C216" s="97" t="s">
        <v>537</v>
      </c>
      <c r="D216" s="92"/>
      <c r="E216" s="92"/>
      <c r="F216" s="93"/>
      <c r="G216" s="93"/>
      <c r="H216" s="93"/>
      <c r="I216" s="94"/>
      <c r="J216" s="87"/>
      <c r="K216" s="23"/>
    </row>
    <row r="217" spans="1:11" x14ac:dyDescent="0.25">
      <c r="A217" s="201"/>
      <c r="B217" s="202"/>
      <c r="C217" s="246" t="s">
        <v>538</v>
      </c>
      <c r="D217" s="92"/>
      <c r="E217" s="92"/>
      <c r="F217" s="93"/>
      <c r="G217" s="93"/>
      <c r="H217" s="93"/>
      <c r="I217" s="94"/>
      <c r="J217" s="87"/>
      <c r="K217" s="23"/>
    </row>
    <row r="218" spans="1:11" x14ac:dyDescent="0.25">
      <c r="A218" s="201"/>
      <c r="B218" s="202"/>
      <c r="C218" s="246" t="s">
        <v>539</v>
      </c>
      <c r="D218" s="92"/>
      <c r="E218" s="92"/>
      <c r="F218" s="93"/>
      <c r="G218" s="93"/>
      <c r="H218" s="93"/>
      <c r="I218" s="94"/>
      <c r="J218" s="87"/>
      <c r="K218" s="23"/>
    </row>
    <row r="219" spans="1:11" x14ac:dyDescent="0.25">
      <c r="A219" s="197"/>
      <c r="B219" s="203"/>
      <c r="C219" s="246" t="s">
        <v>540</v>
      </c>
      <c r="D219" s="92"/>
      <c r="E219" s="92"/>
      <c r="F219" s="93"/>
      <c r="G219" s="93"/>
      <c r="H219" s="93"/>
      <c r="I219" s="94"/>
      <c r="J219" s="87"/>
      <c r="K219" s="23"/>
    </row>
    <row r="220" spans="1:11" x14ac:dyDescent="0.25">
      <c r="A220" s="205"/>
      <c r="B220" s="206"/>
      <c r="C220" s="97" t="s">
        <v>541</v>
      </c>
      <c r="D220" s="92"/>
      <c r="E220" s="92"/>
      <c r="F220" s="93"/>
      <c r="G220" s="93"/>
      <c r="H220" s="93"/>
      <c r="I220" s="94"/>
      <c r="J220" s="87"/>
      <c r="K220" s="23"/>
    </row>
    <row r="221" spans="1:11" x14ac:dyDescent="0.25">
      <c r="A221" s="89"/>
      <c r="B221" s="90"/>
      <c r="C221" s="97" t="s">
        <v>542</v>
      </c>
      <c r="D221" s="98"/>
      <c r="E221" s="92"/>
      <c r="F221" s="93"/>
      <c r="G221" s="93"/>
      <c r="H221" s="93"/>
      <c r="I221" s="94"/>
      <c r="J221" s="87"/>
      <c r="K221" s="23"/>
    </row>
    <row r="222" spans="1:11" x14ac:dyDescent="0.25">
      <c r="A222" s="89"/>
      <c r="B222" s="90"/>
      <c r="C222" s="97" t="s">
        <v>543</v>
      </c>
      <c r="D222" s="92"/>
      <c r="E222" s="92"/>
      <c r="F222" s="93"/>
      <c r="G222" s="93"/>
      <c r="H222" s="93"/>
      <c r="I222" s="94"/>
      <c r="J222" s="87"/>
      <c r="K222" s="23"/>
    </row>
    <row r="223" spans="1:11" x14ac:dyDescent="0.25">
      <c r="A223" s="89"/>
      <c r="B223" s="90"/>
      <c r="C223" s="249" t="s">
        <v>544</v>
      </c>
      <c r="D223" s="92"/>
      <c r="E223" s="92"/>
      <c r="F223" s="93"/>
      <c r="G223" s="93"/>
      <c r="H223" s="93"/>
      <c r="I223" s="94"/>
      <c r="J223" s="87"/>
      <c r="K223" s="23"/>
    </row>
    <row r="224" spans="1:11" x14ac:dyDescent="0.25">
      <c r="A224" s="89"/>
      <c r="B224" s="90"/>
      <c r="C224" s="250" t="s">
        <v>545</v>
      </c>
      <c r="D224" s="92"/>
      <c r="E224" s="92"/>
      <c r="F224" s="93"/>
      <c r="G224" s="93"/>
      <c r="H224" s="93"/>
      <c r="I224" s="94"/>
      <c r="J224" s="87"/>
      <c r="K224" s="23"/>
    </row>
    <row r="225" spans="1:11" x14ac:dyDescent="0.25">
      <c r="A225" s="89"/>
      <c r="B225" s="90"/>
      <c r="C225" s="249" t="s">
        <v>546</v>
      </c>
      <c r="D225" s="92"/>
      <c r="E225" s="92"/>
      <c r="F225" s="93"/>
      <c r="G225" s="93"/>
      <c r="H225" s="93"/>
      <c r="I225" s="94"/>
      <c r="J225" s="87"/>
      <c r="K225" s="23"/>
    </row>
    <row r="226" spans="1:11" x14ac:dyDescent="0.25">
      <c r="A226" s="89"/>
      <c r="B226" s="90"/>
      <c r="C226" s="250" t="s">
        <v>547</v>
      </c>
      <c r="D226" s="92"/>
      <c r="E226" s="92"/>
      <c r="F226" s="93"/>
      <c r="G226" s="93"/>
      <c r="H226" s="93"/>
      <c r="I226" s="94"/>
      <c r="J226" s="87"/>
      <c r="K226" s="23"/>
    </row>
    <row r="227" spans="1:11" x14ac:dyDescent="0.25">
      <c r="A227" s="89"/>
      <c r="B227" s="90"/>
      <c r="C227" s="97" t="s">
        <v>548</v>
      </c>
      <c r="D227" s="92"/>
      <c r="E227" s="92"/>
      <c r="F227" s="93"/>
      <c r="G227" s="93"/>
      <c r="H227" s="93"/>
      <c r="I227" s="94"/>
      <c r="J227" s="87"/>
      <c r="K227" s="23"/>
    </row>
    <row r="228" spans="1:11" x14ac:dyDescent="0.25">
      <c r="A228" s="89"/>
      <c r="B228" s="90"/>
      <c r="C228" s="249" t="s">
        <v>549</v>
      </c>
      <c r="D228" s="92"/>
      <c r="E228" s="92"/>
      <c r="F228" s="93"/>
      <c r="G228" s="93"/>
      <c r="H228" s="93"/>
      <c r="I228" s="94"/>
      <c r="J228" s="255">
        <v>50</v>
      </c>
      <c r="K228" s="23"/>
    </row>
    <row r="229" spans="1:11" x14ac:dyDescent="0.25">
      <c r="A229" s="89"/>
      <c r="B229" s="90"/>
      <c r="C229" s="97" t="s">
        <v>550</v>
      </c>
      <c r="D229" s="92"/>
      <c r="E229" s="92"/>
      <c r="F229" s="93"/>
      <c r="G229" s="93"/>
      <c r="H229" s="93"/>
      <c r="I229" s="94"/>
      <c r="J229" s="87">
        <v>256</v>
      </c>
      <c r="K229" s="23"/>
    </row>
    <row r="230" spans="1:11" x14ac:dyDescent="0.25">
      <c r="A230" s="89"/>
      <c r="B230" s="90"/>
      <c r="C230" s="97" t="s">
        <v>551</v>
      </c>
      <c r="D230" s="98"/>
      <c r="E230" s="92" t="s">
        <v>552</v>
      </c>
      <c r="F230" s="93"/>
      <c r="G230" s="93"/>
      <c r="H230" s="93"/>
      <c r="I230" s="94"/>
      <c r="J230" s="87"/>
      <c r="K230" s="23"/>
    </row>
    <row r="231" spans="1:11" x14ac:dyDescent="0.25">
      <c r="A231" s="201"/>
      <c r="B231" s="202"/>
      <c r="C231" s="251" t="s">
        <v>408</v>
      </c>
      <c r="H231" s="93"/>
      <c r="I231" s="100"/>
      <c r="J231" s="87"/>
      <c r="K231" s="23"/>
    </row>
    <row r="232" spans="1:11" x14ac:dyDescent="0.25">
      <c r="A232" s="201"/>
      <c r="B232" s="202"/>
      <c r="C232" s="246" t="s">
        <v>358</v>
      </c>
      <c r="D232" s="92"/>
      <c r="E232" s="92"/>
      <c r="F232" s="93"/>
      <c r="G232" s="93"/>
      <c r="H232" s="93"/>
      <c r="I232" s="94"/>
      <c r="J232" s="87"/>
      <c r="K232" s="23"/>
    </row>
    <row r="233" spans="1:11" x14ac:dyDescent="0.25">
      <c r="A233" s="201"/>
      <c r="B233" s="202"/>
      <c r="C233" s="246" t="s">
        <v>359</v>
      </c>
      <c r="D233" s="92"/>
      <c r="E233" s="92"/>
      <c r="F233" s="93"/>
      <c r="G233" s="93"/>
      <c r="H233" s="93"/>
      <c r="I233" s="94"/>
      <c r="J233" s="87"/>
      <c r="K233" s="23"/>
    </row>
    <row r="234" spans="1:11" x14ac:dyDescent="0.25">
      <c r="A234" s="197"/>
      <c r="B234" s="203"/>
      <c r="C234" s="246" t="s">
        <v>553</v>
      </c>
      <c r="D234" s="92"/>
      <c r="E234" s="92"/>
      <c r="F234" s="93"/>
      <c r="G234" s="93"/>
      <c r="H234" s="93"/>
      <c r="I234" s="94"/>
      <c r="J234" s="87"/>
      <c r="K234" s="23"/>
    </row>
    <row r="235" spans="1:11" x14ac:dyDescent="0.25">
      <c r="A235" s="205"/>
      <c r="B235" s="206"/>
      <c r="C235" s="97" t="s">
        <v>554</v>
      </c>
      <c r="D235" s="92"/>
      <c r="E235" s="92"/>
      <c r="F235" s="93"/>
      <c r="G235" s="93"/>
      <c r="H235" s="93"/>
      <c r="I235" s="94"/>
      <c r="J235" s="87"/>
      <c r="K235" s="23"/>
    </row>
    <row r="236" spans="1:11" x14ac:dyDescent="0.25">
      <c r="A236" s="89"/>
      <c r="B236" s="90"/>
      <c r="C236" s="97" t="s">
        <v>555</v>
      </c>
      <c r="D236" s="98"/>
      <c r="E236" s="92"/>
      <c r="F236" s="93"/>
      <c r="G236" s="93"/>
      <c r="H236" s="93"/>
      <c r="I236" s="94"/>
      <c r="J236" s="87"/>
      <c r="K236" s="23"/>
    </row>
    <row r="237" spans="1:11" x14ac:dyDescent="0.25">
      <c r="A237" s="89"/>
      <c r="B237" s="90"/>
      <c r="C237" s="97" t="s">
        <v>556</v>
      </c>
      <c r="D237" s="92"/>
      <c r="E237" s="92"/>
      <c r="F237" s="93"/>
      <c r="G237" s="93"/>
      <c r="H237" s="93"/>
      <c r="I237" s="94"/>
      <c r="J237" s="87"/>
      <c r="K237" s="23"/>
    </row>
    <row r="238" spans="1:11" x14ac:dyDescent="0.25">
      <c r="A238" s="89"/>
      <c r="B238" s="90"/>
      <c r="C238" s="249" t="s">
        <v>557</v>
      </c>
      <c r="D238" s="92"/>
      <c r="E238" s="92"/>
      <c r="F238" s="93"/>
      <c r="G238" s="93"/>
      <c r="H238" s="93"/>
      <c r="I238" s="94"/>
      <c r="J238" s="87"/>
      <c r="K238" s="23"/>
    </row>
    <row r="239" spans="1:11" x14ac:dyDescent="0.25">
      <c r="A239" s="89"/>
      <c r="B239" s="90"/>
      <c r="C239" s="250" t="s">
        <v>558</v>
      </c>
      <c r="D239" s="92"/>
      <c r="E239" s="92"/>
      <c r="F239" s="93"/>
      <c r="G239" s="93"/>
      <c r="H239" s="93"/>
      <c r="I239" s="94"/>
      <c r="J239" s="87"/>
      <c r="K239" s="23"/>
    </row>
    <row r="240" spans="1:11" x14ac:dyDescent="0.25">
      <c r="A240" s="89"/>
      <c r="B240" s="90"/>
      <c r="C240" s="249" t="s">
        <v>559</v>
      </c>
      <c r="D240" s="92"/>
      <c r="E240" s="92"/>
      <c r="F240" s="93"/>
      <c r="G240" s="93"/>
      <c r="H240" s="93"/>
      <c r="I240" s="94"/>
      <c r="J240" s="87"/>
      <c r="K240" s="23"/>
    </row>
    <row r="241" spans="1:11" x14ac:dyDescent="0.25">
      <c r="A241" s="89"/>
      <c r="B241" s="90"/>
      <c r="C241" s="250" t="s">
        <v>560</v>
      </c>
      <c r="D241" s="92"/>
      <c r="E241" s="92"/>
      <c r="F241" s="93"/>
      <c r="G241" s="93"/>
      <c r="H241" s="93"/>
      <c r="I241" s="94"/>
      <c r="J241" s="87"/>
      <c r="K241" s="23"/>
    </row>
    <row r="242" spans="1:11" x14ac:dyDescent="0.25">
      <c r="A242" s="89"/>
      <c r="B242" s="90"/>
      <c r="C242" s="97" t="s">
        <v>561</v>
      </c>
      <c r="D242" s="92"/>
      <c r="E242" s="92"/>
      <c r="F242" s="93"/>
      <c r="G242" s="93"/>
      <c r="H242" s="93"/>
      <c r="I242" s="94"/>
      <c r="J242" s="87"/>
      <c r="K242" s="23"/>
    </row>
    <row r="243" spans="1:11" x14ac:dyDescent="0.25">
      <c r="A243" s="89"/>
      <c r="B243" s="90"/>
      <c r="C243" s="249" t="s">
        <v>562</v>
      </c>
      <c r="D243" s="92"/>
      <c r="E243" s="92"/>
      <c r="F243" s="93"/>
      <c r="G243" s="93"/>
      <c r="H243" s="93"/>
      <c r="I243" s="94"/>
      <c r="J243" s="87"/>
      <c r="K243" s="23"/>
    </row>
    <row r="244" spans="1:11" x14ac:dyDescent="0.25">
      <c r="A244" s="89"/>
      <c r="B244" s="90"/>
      <c r="C244" s="97" t="s">
        <v>563</v>
      </c>
      <c r="D244" s="92"/>
      <c r="E244" s="92"/>
      <c r="F244" s="93"/>
      <c r="G244" s="93"/>
      <c r="H244" s="93"/>
      <c r="I244" s="94"/>
      <c r="J244" s="87"/>
      <c r="K244" s="23"/>
    </row>
    <row r="245" spans="1:11" x14ac:dyDescent="0.25">
      <c r="A245" s="201"/>
      <c r="B245" s="202"/>
      <c r="C245" s="246" t="s">
        <v>564</v>
      </c>
      <c r="D245" s="92"/>
      <c r="E245" s="92"/>
      <c r="F245" s="93"/>
      <c r="G245" s="93"/>
      <c r="H245" s="93"/>
      <c r="I245" s="94"/>
      <c r="J245" s="87"/>
      <c r="K245" s="23"/>
    </row>
    <row r="246" spans="1:11" x14ac:dyDescent="0.25">
      <c r="A246" s="201"/>
      <c r="B246" s="202"/>
      <c r="C246" s="246" t="s">
        <v>565</v>
      </c>
      <c r="D246" s="92"/>
      <c r="E246" s="92"/>
      <c r="F246" s="93"/>
      <c r="G246" s="93"/>
      <c r="H246" s="93"/>
      <c r="I246" s="94"/>
      <c r="J246" s="87"/>
      <c r="K246" s="23"/>
    </row>
    <row r="247" spans="1:11" x14ac:dyDescent="0.25">
      <c r="A247" s="197"/>
      <c r="B247" s="203"/>
      <c r="C247" s="246" t="s">
        <v>566</v>
      </c>
      <c r="D247" s="92"/>
      <c r="E247" s="92"/>
      <c r="F247" s="93"/>
      <c r="G247" s="93"/>
      <c r="H247" s="93"/>
      <c r="I247" s="94"/>
      <c r="J247" s="87"/>
      <c r="K247" s="23"/>
    </row>
    <row r="248" spans="1:11" x14ac:dyDescent="0.25">
      <c r="A248" s="205"/>
      <c r="B248" s="206"/>
      <c r="C248" s="97" t="s">
        <v>567</v>
      </c>
      <c r="D248" s="92"/>
      <c r="E248" s="92"/>
      <c r="F248" s="93"/>
      <c r="G248" s="93"/>
      <c r="H248" s="93"/>
      <c r="I248" s="94"/>
      <c r="J248" s="87"/>
      <c r="K248" s="23"/>
    </row>
    <row r="249" spans="1:11" x14ac:dyDescent="0.25">
      <c r="A249" s="89"/>
      <c r="B249" s="90"/>
      <c r="C249" s="97" t="s">
        <v>568</v>
      </c>
      <c r="D249" s="98"/>
      <c r="E249" s="92"/>
      <c r="F249" s="93"/>
      <c r="G249" s="93"/>
      <c r="H249" s="93"/>
      <c r="I249" s="94"/>
      <c r="J249" s="87"/>
      <c r="K249" s="23"/>
    </row>
    <row r="250" spans="1:11" x14ac:dyDescent="0.25">
      <c r="A250" s="89"/>
      <c r="B250" s="90"/>
      <c r="C250" s="97" t="s">
        <v>569</v>
      </c>
      <c r="D250" s="92"/>
      <c r="E250" s="92"/>
      <c r="F250" s="93"/>
      <c r="G250" s="93"/>
      <c r="H250" s="93"/>
      <c r="I250" s="94"/>
      <c r="J250" s="87"/>
      <c r="K250" s="23"/>
    </row>
    <row r="251" spans="1:11" x14ac:dyDescent="0.25">
      <c r="A251" s="89"/>
      <c r="B251" s="90"/>
      <c r="C251" s="249" t="s">
        <v>570</v>
      </c>
      <c r="D251" s="92"/>
      <c r="E251" s="92"/>
      <c r="F251" s="93"/>
      <c r="G251" s="93"/>
      <c r="H251" s="93"/>
      <c r="I251" s="94"/>
      <c r="J251" s="87"/>
      <c r="K251" s="23"/>
    </row>
    <row r="252" spans="1:11" x14ac:dyDescent="0.25">
      <c r="A252" s="89"/>
      <c r="B252" s="90"/>
      <c r="C252" s="250" t="s">
        <v>571</v>
      </c>
      <c r="D252" s="92"/>
      <c r="E252" s="92"/>
      <c r="F252" s="93"/>
      <c r="G252" s="93"/>
      <c r="H252" s="93"/>
      <c r="I252" s="94"/>
      <c r="J252" s="87"/>
      <c r="K252" s="23"/>
    </row>
    <row r="253" spans="1:11" x14ac:dyDescent="0.25">
      <c r="A253" s="89"/>
      <c r="B253" s="90"/>
      <c r="C253" s="249" t="s">
        <v>572</v>
      </c>
      <c r="D253" s="92"/>
      <c r="E253" s="92"/>
      <c r="F253" s="93"/>
      <c r="G253" s="93"/>
      <c r="H253" s="93"/>
      <c r="I253" s="94"/>
      <c r="J253" s="255">
        <v>0</v>
      </c>
      <c r="K253" s="23"/>
    </row>
    <row r="254" spans="1:11" x14ac:dyDescent="0.25">
      <c r="A254" s="89"/>
      <c r="B254" s="90"/>
      <c r="C254" s="250" t="s">
        <v>573</v>
      </c>
      <c r="D254" s="92"/>
      <c r="E254" s="92"/>
      <c r="F254" s="93"/>
      <c r="G254" s="93"/>
      <c r="H254" s="93"/>
      <c r="I254" s="94"/>
      <c r="J254" s="87">
        <v>284</v>
      </c>
      <c r="K254" s="23"/>
    </row>
    <row r="255" spans="1:11" x14ac:dyDescent="0.25">
      <c r="A255" s="89"/>
      <c r="B255" s="90"/>
      <c r="C255" s="91" t="s">
        <v>574</v>
      </c>
      <c r="D255" s="92" t="s">
        <v>575</v>
      </c>
      <c r="E255" s="92"/>
      <c r="F255" s="93"/>
      <c r="G255" s="93"/>
      <c r="H255" s="93"/>
      <c r="I255" s="94"/>
      <c r="J255" s="87"/>
      <c r="K255" s="23"/>
    </row>
    <row r="256" spans="1:11" x14ac:dyDescent="0.25">
      <c r="A256" s="89"/>
      <c r="B256" s="90"/>
      <c r="C256" s="249" t="s">
        <v>408</v>
      </c>
      <c r="D256" s="92"/>
      <c r="E256" s="92"/>
      <c r="F256" s="93"/>
      <c r="G256" s="93"/>
      <c r="H256" s="93"/>
      <c r="I256" s="94"/>
      <c r="J256" s="87"/>
      <c r="K256" s="23"/>
    </row>
    <row r="257" spans="1:11" x14ac:dyDescent="0.25">
      <c r="A257" s="89"/>
      <c r="B257" s="90"/>
      <c r="C257" s="97" t="s">
        <v>358</v>
      </c>
      <c r="D257" s="92"/>
      <c r="E257" s="92"/>
      <c r="F257" s="93"/>
      <c r="G257" s="93"/>
      <c r="H257" s="93"/>
      <c r="I257" s="94"/>
      <c r="J257" s="87"/>
      <c r="K257" s="23"/>
    </row>
    <row r="258" spans="1:11" x14ac:dyDescent="0.25">
      <c r="A258" s="89"/>
      <c r="B258" s="90"/>
      <c r="C258" s="97" t="s">
        <v>359</v>
      </c>
      <c r="D258" s="98"/>
      <c r="E258" s="92"/>
      <c r="F258" s="93"/>
      <c r="G258" s="93"/>
      <c r="H258" s="93"/>
      <c r="I258" s="94"/>
      <c r="J258" s="87"/>
      <c r="K258" s="23"/>
    </row>
    <row r="259" spans="1:11" x14ac:dyDescent="0.25">
      <c r="A259" s="201"/>
      <c r="B259" s="202"/>
      <c r="C259" s="251" t="s">
        <v>576</v>
      </c>
      <c r="H259" s="93"/>
      <c r="I259" s="100"/>
      <c r="J259" s="87"/>
      <c r="K259" s="23"/>
    </row>
    <row r="260" spans="1:11" x14ac:dyDescent="0.25">
      <c r="A260" s="201"/>
      <c r="B260" s="202"/>
      <c r="C260" s="246" t="s">
        <v>577</v>
      </c>
      <c r="D260" s="92"/>
      <c r="E260" s="92"/>
      <c r="F260" s="93"/>
      <c r="G260" s="93"/>
      <c r="H260" s="93"/>
      <c r="I260" s="94"/>
      <c r="J260" s="87"/>
      <c r="K260" s="23"/>
    </row>
    <row r="261" spans="1:11" x14ac:dyDescent="0.25">
      <c r="A261" s="201"/>
      <c r="B261" s="202"/>
      <c r="C261" s="246" t="s">
        <v>578</v>
      </c>
      <c r="D261" s="92"/>
      <c r="E261" s="92"/>
      <c r="F261" s="93"/>
      <c r="G261" s="93"/>
      <c r="H261" s="93"/>
      <c r="I261" s="94"/>
      <c r="J261" s="87"/>
      <c r="K261" s="23"/>
    </row>
    <row r="262" spans="1:11" x14ac:dyDescent="0.25">
      <c r="A262" s="197"/>
      <c r="B262" s="203"/>
      <c r="C262" s="246" t="s">
        <v>579</v>
      </c>
      <c r="D262" s="92"/>
      <c r="E262" s="92"/>
      <c r="F262" s="93"/>
      <c r="G262" s="93"/>
      <c r="H262" s="93"/>
      <c r="I262" s="94"/>
      <c r="J262" s="87"/>
      <c r="K262" s="23"/>
    </row>
    <row r="263" spans="1:11" x14ac:dyDescent="0.25">
      <c r="A263" s="205"/>
      <c r="B263" s="206"/>
      <c r="C263" s="97" t="s">
        <v>580</v>
      </c>
      <c r="D263" s="92"/>
      <c r="E263" s="92"/>
      <c r="F263" s="93"/>
      <c r="G263" s="93"/>
      <c r="H263" s="93"/>
      <c r="I263" s="94"/>
      <c r="J263" s="87"/>
      <c r="K263" s="23"/>
    </row>
    <row r="264" spans="1:11" x14ac:dyDescent="0.25">
      <c r="A264" s="89"/>
      <c r="B264" s="90"/>
      <c r="C264" s="97" t="s">
        <v>581</v>
      </c>
      <c r="D264" s="98"/>
      <c r="E264" s="92"/>
      <c r="F264" s="93"/>
      <c r="G264" s="93"/>
      <c r="H264" s="93"/>
      <c r="I264" s="94"/>
      <c r="J264" s="87"/>
      <c r="K264" s="23"/>
    </row>
    <row r="265" spans="1:11" x14ac:dyDescent="0.25">
      <c r="A265" s="89"/>
      <c r="B265" s="90"/>
      <c r="C265" s="97" t="s">
        <v>582</v>
      </c>
      <c r="D265" s="92"/>
      <c r="E265" s="92"/>
      <c r="F265" s="93"/>
      <c r="G265" s="93"/>
      <c r="H265" s="93"/>
      <c r="I265" s="94"/>
      <c r="J265" s="87"/>
      <c r="K265" s="23"/>
    </row>
    <row r="266" spans="1:11" x14ac:dyDescent="0.25">
      <c r="A266" s="89"/>
      <c r="B266" s="90"/>
      <c r="C266" s="249" t="s">
        <v>583</v>
      </c>
      <c r="D266" s="92"/>
      <c r="E266" s="92"/>
      <c r="F266" s="93"/>
      <c r="G266" s="93"/>
      <c r="H266" s="93"/>
      <c r="I266" s="94"/>
      <c r="J266" s="87"/>
      <c r="K266" s="23"/>
    </row>
    <row r="267" spans="1:11" x14ac:dyDescent="0.25">
      <c r="A267" s="89"/>
      <c r="B267" s="90"/>
      <c r="C267" s="250" t="s">
        <v>584</v>
      </c>
      <c r="D267" s="92"/>
      <c r="E267" s="92"/>
      <c r="F267" s="93"/>
      <c r="G267" s="93"/>
      <c r="H267" s="93"/>
      <c r="I267" s="94"/>
      <c r="J267" s="87"/>
      <c r="K267" s="23"/>
    </row>
    <row r="268" spans="1:11" x14ac:dyDescent="0.25">
      <c r="A268" s="89"/>
      <c r="B268" s="90"/>
      <c r="C268" s="249" t="s">
        <v>585</v>
      </c>
      <c r="D268" s="92"/>
      <c r="E268" s="92"/>
      <c r="F268" s="93"/>
      <c r="G268" s="93"/>
      <c r="H268" s="93"/>
      <c r="I268" s="94"/>
      <c r="J268" s="87"/>
      <c r="K268" s="23"/>
    </row>
    <row r="269" spans="1:11" x14ac:dyDescent="0.25">
      <c r="A269" s="89"/>
      <c r="B269" s="90"/>
      <c r="C269" s="250" t="s">
        <v>586</v>
      </c>
      <c r="D269" s="92"/>
      <c r="E269" s="92"/>
      <c r="F269" s="93"/>
      <c r="G269" s="93"/>
      <c r="H269" s="93"/>
      <c r="I269" s="94"/>
      <c r="J269" s="87"/>
      <c r="K269" s="23"/>
    </row>
    <row r="270" spans="1:11" x14ac:dyDescent="0.25">
      <c r="A270" s="89"/>
      <c r="B270" s="90"/>
      <c r="C270" s="97" t="s">
        <v>587</v>
      </c>
      <c r="D270" s="92"/>
      <c r="E270" s="92"/>
      <c r="F270" s="93"/>
      <c r="G270" s="93"/>
      <c r="H270" s="93"/>
      <c r="I270" s="94"/>
      <c r="J270" s="87"/>
      <c r="K270" s="23"/>
    </row>
    <row r="271" spans="1:11" x14ac:dyDescent="0.25">
      <c r="A271" s="89"/>
      <c r="B271" s="90"/>
      <c r="C271" s="249" t="s">
        <v>588</v>
      </c>
      <c r="D271" s="92"/>
      <c r="E271" s="92"/>
      <c r="F271" s="93"/>
      <c r="G271" s="93"/>
      <c r="H271" s="93"/>
      <c r="I271" s="94"/>
      <c r="J271" s="87"/>
      <c r="K271" s="23"/>
    </row>
    <row r="272" spans="1:11" x14ac:dyDescent="0.25">
      <c r="A272" s="89"/>
      <c r="B272" s="90"/>
      <c r="C272" s="97" t="s">
        <v>589</v>
      </c>
      <c r="D272" s="92"/>
      <c r="E272" s="92"/>
      <c r="F272" s="93"/>
      <c r="G272" s="93"/>
      <c r="H272" s="93"/>
      <c r="I272" s="94"/>
      <c r="J272" s="87"/>
      <c r="K272" s="23"/>
    </row>
    <row r="273" spans="1:11" x14ac:dyDescent="0.25">
      <c r="A273" s="201"/>
      <c r="B273" s="202"/>
      <c r="C273" s="246" t="s">
        <v>590</v>
      </c>
      <c r="D273" s="92"/>
      <c r="E273" s="92"/>
      <c r="F273" s="93"/>
      <c r="G273" s="93"/>
      <c r="H273" s="93"/>
      <c r="I273" s="94"/>
      <c r="J273" s="87"/>
      <c r="K273" s="23"/>
    </row>
    <row r="274" spans="1:11" x14ac:dyDescent="0.25">
      <c r="A274" s="201"/>
      <c r="B274" s="202"/>
      <c r="C274" s="246" t="s">
        <v>591</v>
      </c>
      <c r="D274" s="92"/>
      <c r="E274" s="92"/>
      <c r="F274" s="93"/>
      <c r="G274" s="93"/>
      <c r="H274" s="93"/>
      <c r="I274" s="94"/>
      <c r="J274" s="87"/>
      <c r="K274" s="23"/>
    </row>
    <row r="275" spans="1:11" x14ac:dyDescent="0.25">
      <c r="A275" s="197"/>
      <c r="B275" s="203"/>
      <c r="C275" s="246" t="s">
        <v>592</v>
      </c>
      <c r="D275" s="92"/>
      <c r="E275" s="92"/>
      <c r="F275" s="93"/>
      <c r="G275" s="93"/>
      <c r="H275" s="93"/>
      <c r="I275" s="94"/>
      <c r="J275" s="87"/>
      <c r="K275" s="23"/>
    </row>
    <row r="276" spans="1:11" x14ac:dyDescent="0.25">
      <c r="A276" s="205"/>
      <c r="B276" s="206"/>
      <c r="C276" s="97" t="s">
        <v>593</v>
      </c>
      <c r="D276" s="92"/>
      <c r="E276" s="92"/>
      <c r="F276" s="93"/>
      <c r="G276" s="93"/>
      <c r="H276" s="93"/>
      <c r="I276" s="94"/>
      <c r="J276" s="87"/>
      <c r="K276" s="23"/>
    </row>
    <row r="277" spans="1:11" x14ac:dyDescent="0.25">
      <c r="A277" s="89"/>
      <c r="B277" s="90"/>
      <c r="C277" s="249" t="s">
        <v>594</v>
      </c>
      <c r="D277" s="92"/>
      <c r="E277" s="92"/>
      <c r="F277" s="93"/>
      <c r="G277" s="93"/>
      <c r="H277" s="93"/>
      <c r="I277" s="94"/>
      <c r="J277" s="87"/>
      <c r="K277" s="23"/>
    </row>
    <row r="278" spans="1:11" x14ac:dyDescent="0.25">
      <c r="A278" s="89"/>
      <c r="B278" s="90"/>
      <c r="C278" s="97" t="s">
        <v>595</v>
      </c>
      <c r="D278" s="92"/>
      <c r="E278" s="92"/>
      <c r="F278" s="93"/>
      <c r="G278" s="93"/>
      <c r="H278" s="93"/>
      <c r="I278" s="94"/>
      <c r="J278" s="87"/>
      <c r="K278" s="23"/>
    </row>
    <row r="279" spans="1:11" x14ac:dyDescent="0.25">
      <c r="A279" s="89"/>
      <c r="B279" s="90"/>
      <c r="C279" s="97" t="s">
        <v>596</v>
      </c>
      <c r="D279" s="98"/>
      <c r="E279" s="92"/>
      <c r="F279" s="93"/>
      <c r="G279" s="93"/>
      <c r="H279" s="93"/>
      <c r="I279" s="94"/>
      <c r="J279" s="87"/>
      <c r="K279" s="23"/>
    </row>
    <row r="280" spans="1:11" x14ac:dyDescent="0.25">
      <c r="A280" s="201"/>
      <c r="B280" s="202"/>
      <c r="C280" s="251" t="s">
        <v>597</v>
      </c>
      <c r="H280" s="93"/>
      <c r="I280" s="100"/>
      <c r="J280" s="87"/>
      <c r="K280" s="23"/>
    </row>
    <row r="281" spans="1:11" x14ac:dyDescent="0.25">
      <c r="A281" s="201"/>
      <c r="B281" s="202"/>
      <c r="C281" s="246" t="s">
        <v>598</v>
      </c>
      <c r="D281" s="92"/>
      <c r="E281" s="92"/>
      <c r="F281" s="93"/>
      <c r="G281" s="93"/>
      <c r="H281" s="93"/>
      <c r="I281" s="94"/>
      <c r="J281" s="87"/>
      <c r="K281" s="23"/>
    </row>
    <row r="282" spans="1:11" x14ac:dyDescent="0.25">
      <c r="A282" s="201"/>
      <c r="B282" s="202"/>
      <c r="C282" s="246" t="s">
        <v>599</v>
      </c>
      <c r="D282" s="92"/>
      <c r="E282" s="92"/>
      <c r="F282" s="93"/>
      <c r="G282" s="93"/>
      <c r="H282" s="93"/>
      <c r="I282" s="94"/>
      <c r="J282" s="87"/>
      <c r="K282" s="23"/>
    </row>
    <row r="283" spans="1:11" x14ac:dyDescent="0.25">
      <c r="A283" s="197"/>
      <c r="B283" s="203"/>
      <c r="C283" s="246" t="s">
        <v>600</v>
      </c>
      <c r="D283" s="92"/>
      <c r="E283" s="92"/>
      <c r="F283" s="93"/>
      <c r="G283" s="93"/>
      <c r="H283" s="93"/>
      <c r="I283" s="94"/>
      <c r="J283" s="87"/>
      <c r="K283" s="23"/>
    </row>
    <row r="284" spans="1:11" x14ac:dyDescent="0.25">
      <c r="A284" s="205"/>
      <c r="B284" s="206"/>
      <c r="C284" s="97" t="s">
        <v>601</v>
      </c>
      <c r="D284" s="92"/>
      <c r="E284" s="92"/>
      <c r="F284" s="93"/>
      <c r="G284" s="93"/>
      <c r="H284" s="93"/>
      <c r="I284" s="94"/>
      <c r="J284" s="87"/>
      <c r="K284" s="23"/>
    </row>
    <row r="285" spans="1:11" x14ac:dyDescent="0.25">
      <c r="A285" s="89"/>
      <c r="B285" s="90"/>
      <c r="C285" s="97" t="s">
        <v>602</v>
      </c>
      <c r="D285" s="98"/>
      <c r="E285" s="92"/>
      <c r="F285" s="93"/>
      <c r="G285" s="93"/>
      <c r="H285" s="93"/>
      <c r="I285" s="94"/>
      <c r="J285" s="87"/>
      <c r="K285" s="23"/>
    </row>
    <row r="286" spans="1:11" x14ac:dyDescent="0.25">
      <c r="A286" s="89"/>
      <c r="B286" s="90"/>
      <c r="C286" s="97" t="s">
        <v>603</v>
      </c>
      <c r="D286" s="92"/>
      <c r="E286" s="92"/>
      <c r="F286" s="93"/>
      <c r="G286" s="93"/>
      <c r="H286" s="93"/>
      <c r="I286" s="94"/>
      <c r="J286" s="87"/>
      <c r="K286" s="23"/>
    </row>
    <row r="287" spans="1:11" x14ac:dyDescent="0.25">
      <c r="A287" s="89"/>
      <c r="B287" s="90"/>
      <c r="C287" s="249" t="s">
        <v>604</v>
      </c>
      <c r="D287" s="92"/>
      <c r="E287" s="92"/>
      <c r="F287" s="93"/>
      <c r="G287" s="93"/>
      <c r="H287" s="93"/>
      <c r="I287" s="94"/>
      <c r="J287" s="87"/>
      <c r="K287" s="23"/>
    </row>
    <row r="288" spans="1:11" x14ac:dyDescent="0.25">
      <c r="A288" s="89"/>
      <c r="B288" s="90"/>
      <c r="C288" s="250" t="s">
        <v>605</v>
      </c>
      <c r="D288" s="92"/>
      <c r="E288" s="92"/>
      <c r="F288" s="93"/>
      <c r="G288" s="93"/>
      <c r="H288" s="93"/>
      <c r="I288" s="94"/>
      <c r="J288" s="87"/>
      <c r="K288" s="23"/>
    </row>
    <row r="289" spans="1:11" x14ac:dyDescent="0.25">
      <c r="A289" s="89"/>
      <c r="B289" s="90"/>
      <c r="C289" s="249" t="s">
        <v>606</v>
      </c>
      <c r="D289" s="92"/>
      <c r="E289" s="92"/>
      <c r="F289" s="93"/>
      <c r="G289" s="93"/>
      <c r="H289" s="93"/>
      <c r="I289" s="94"/>
      <c r="J289" s="87"/>
      <c r="K289" s="23"/>
    </row>
    <row r="290" spans="1:11" x14ac:dyDescent="0.25">
      <c r="A290" s="89"/>
      <c r="B290" s="90"/>
      <c r="C290" s="250" t="s">
        <v>607</v>
      </c>
      <c r="D290" s="92"/>
      <c r="E290" s="92"/>
      <c r="F290" s="93"/>
      <c r="G290" s="93"/>
      <c r="H290" s="93"/>
      <c r="I290" s="94"/>
      <c r="J290" s="87"/>
      <c r="K290" s="23"/>
    </row>
    <row r="291" spans="1:11" x14ac:dyDescent="0.25">
      <c r="A291" s="89"/>
      <c r="B291" s="90"/>
      <c r="C291" s="97" t="s">
        <v>608</v>
      </c>
      <c r="D291" s="92"/>
      <c r="E291" s="92"/>
      <c r="F291" s="93"/>
      <c r="G291" s="93"/>
      <c r="H291" s="93"/>
      <c r="I291" s="94"/>
      <c r="J291" s="87"/>
      <c r="K291" s="23"/>
    </row>
    <row r="292" spans="1:11" x14ac:dyDescent="0.25">
      <c r="A292" s="89"/>
      <c r="B292" s="90"/>
      <c r="C292" s="249" t="s">
        <v>609</v>
      </c>
      <c r="D292" s="92"/>
      <c r="E292" s="92"/>
      <c r="F292" s="93"/>
      <c r="G292" s="93"/>
      <c r="H292" s="93"/>
      <c r="I292" s="94"/>
      <c r="J292" s="87"/>
      <c r="K292" s="23"/>
    </row>
    <row r="293" spans="1:11" x14ac:dyDescent="0.25">
      <c r="A293" s="89"/>
      <c r="B293" s="90"/>
      <c r="C293" s="97" t="s">
        <v>610</v>
      </c>
      <c r="D293" s="92"/>
      <c r="E293" s="92"/>
      <c r="F293" s="93"/>
      <c r="G293" s="93"/>
      <c r="H293" s="93"/>
      <c r="I293" s="94"/>
      <c r="J293" s="87"/>
      <c r="K293" s="23"/>
    </row>
    <row r="294" spans="1:11" x14ac:dyDescent="0.25">
      <c r="A294" s="201"/>
      <c r="B294" s="202"/>
      <c r="C294" s="246" t="s">
        <v>611</v>
      </c>
      <c r="D294" s="92"/>
      <c r="E294" s="92"/>
      <c r="F294" s="93"/>
      <c r="G294" s="93"/>
      <c r="H294" s="93"/>
      <c r="I294" s="94"/>
      <c r="J294" s="87"/>
      <c r="K294" s="23"/>
    </row>
    <row r="295" spans="1:11" x14ac:dyDescent="0.25">
      <c r="A295" s="201"/>
      <c r="B295" s="202"/>
      <c r="C295" s="246" t="s">
        <v>612</v>
      </c>
      <c r="D295" s="92"/>
      <c r="E295" s="92"/>
      <c r="F295" s="93"/>
      <c r="G295" s="93"/>
      <c r="H295" s="93"/>
      <c r="I295" s="94"/>
      <c r="J295" s="87"/>
      <c r="K295" s="23"/>
    </row>
    <row r="296" spans="1:11" x14ac:dyDescent="0.25">
      <c r="A296" s="197"/>
      <c r="B296" s="203"/>
      <c r="C296" s="246" t="s">
        <v>613</v>
      </c>
      <c r="D296" s="92"/>
      <c r="E296" s="92"/>
      <c r="F296" s="93"/>
      <c r="G296" s="93"/>
      <c r="H296" s="93"/>
      <c r="I296" s="94"/>
      <c r="J296" s="87"/>
      <c r="K296" s="23"/>
    </row>
    <row r="297" spans="1:11" x14ac:dyDescent="0.25">
      <c r="A297" s="205"/>
      <c r="B297" s="206"/>
      <c r="C297" s="97" t="s">
        <v>614</v>
      </c>
      <c r="D297" s="92"/>
      <c r="E297" s="92"/>
      <c r="F297" s="93"/>
      <c r="G297" s="93"/>
      <c r="H297" s="93"/>
      <c r="I297" s="94"/>
      <c r="J297" s="87"/>
      <c r="K297" s="23"/>
    </row>
    <row r="298" spans="1:11" x14ac:dyDescent="0.25">
      <c r="A298" s="89"/>
      <c r="B298" s="90"/>
      <c r="C298" s="97" t="s">
        <v>615</v>
      </c>
      <c r="D298" s="98"/>
      <c r="E298" s="92"/>
      <c r="F298" s="93"/>
      <c r="G298" s="93"/>
      <c r="H298" s="93"/>
      <c r="I298" s="94"/>
      <c r="J298" s="87"/>
      <c r="K298" s="23"/>
    </row>
    <row r="299" spans="1:11" x14ac:dyDescent="0.25">
      <c r="A299" s="89"/>
      <c r="B299" s="90"/>
      <c r="C299" s="97" t="s">
        <v>616</v>
      </c>
      <c r="D299" s="92"/>
      <c r="E299" s="92"/>
      <c r="F299" s="93"/>
      <c r="G299" s="93"/>
      <c r="H299" s="93"/>
      <c r="I299" s="94"/>
      <c r="J299" s="87"/>
      <c r="K299" s="23"/>
    </row>
    <row r="300" spans="1:11" x14ac:dyDescent="0.25">
      <c r="A300" s="89"/>
      <c r="B300" s="90"/>
      <c r="C300" s="249" t="s">
        <v>617</v>
      </c>
      <c r="D300" s="92"/>
      <c r="E300" s="92"/>
      <c r="F300" s="93"/>
      <c r="G300" s="93"/>
      <c r="H300" s="93"/>
      <c r="I300" s="94"/>
      <c r="J300" s="255">
        <v>73</v>
      </c>
      <c r="K300" s="23"/>
    </row>
    <row r="301" spans="1:11" x14ac:dyDescent="0.25">
      <c r="A301" s="89"/>
      <c r="B301" s="90"/>
      <c r="C301" s="250" t="s">
        <v>618</v>
      </c>
      <c r="D301" s="92"/>
      <c r="E301" s="92"/>
      <c r="F301" s="93"/>
      <c r="G301" s="93"/>
      <c r="H301" s="93"/>
      <c r="I301" s="94"/>
      <c r="J301" s="87">
        <v>284</v>
      </c>
      <c r="K301" s="23"/>
    </row>
    <row r="302" spans="1:11" x14ac:dyDescent="0.25">
      <c r="A302" s="89"/>
      <c r="B302" s="90"/>
      <c r="C302" s="91" t="s">
        <v>619</v>
      </c>
      <c r="D302" s="92" t="s">
        <v>620</v>
      </c>
      <c r="E302" s="92"/>
      <c r="F302" s="93"/>
      <c r="G302" s="93"/>
      <c r="H302" s="93"/>
      <c r="I302" s="94"/>
      <c r="J302" s="87"/>
      <c r="K302" s="23"/>
    </row>
    <row r="303" spans="1:11" ht="15.75" customHeight="1" x14ac:dyDescent="0.25">
      <c r="A303" s="89"/>
      <c r="B303" s="90"/>
      <c r="C303" s="250" t="s">
        <v>621</v>
      </c>
      <c r="D303" s="92"/>
      <c r="E303" s="92"/>
      <c r="F303" s="93"/>
      <c r="G303" s="93"/>
      <c r="H303" s="93"/>
      <c r="I303" s="94"/>
      <c r="J303" s="87"/>
      <c r="K303" s="23"/>
    </row>
    <row r="304" spans="1:11" x14ac:dyDescent="0.25">
      <c r="A304" s="89"/>
      <c r="B304" s="90"/>
      <c r="C304" s="97" t="s">
        <v>358</v>
      </c>
      <c r="D304" s="92"/>
      <c r="E304" s="92"/>
      <c r="F304" s="93"/>
      <c r="G304" s="93"/>
      <c r="H304" s="93"/>
      <c r="I304" s="94"/>
      <c r="J304" s="87"/>
      <c r="K304" s="23"/>
    </row>
    <row r="305" spans="1:11" x14ac:dyDescent="0.25">
      <c r="A305" s="89"/>
      <c r="B305" s="90"/>
      <c r="C305" s="249" t="s">
        <v>359</v>
      </c>
      <c r="D305" s="92"/>
      <c r="E305" s="92"/>
      <c r="F305" s="93"/>
      <c r="G305" s="93"/>
      <c r="H305" s="93"/>
      <c r="I305" s="94"/>
      <c r="J305" s="87"/>
      <c r="K305" s="23"/>
    </row>
    <row r="306" spans="1:11" x14ac:dyDescent="0.25">
      <c r="A306" s="89"/>
      <c r="B306" s="90"/>
      <c r="C306" s="97" t="s">
        <v>622</v>
      </c>
      <c r="D306" s="92"/>
      <c r="E306" s="92"/>
      <c r="F306" s="93"/>
      <c r="G306" s="93"/>
      <c r="H306" s="93"/>
      <c r="I306" s="94"/>
      <c r="J306" s="87"/>
      <c r="K306" s="23"/>
    </row>
    <row r="307" spans="1:11" x14ac:dyDescent="0.25">
      <c r="A307" s="89"/>
      <c r="B307" s="90"/>
      <c r="C307" s="97" t="s">
        <v>623</v>
      </c>
      <c r="D307" s="98"/>
      <c r="E307" s="92"/>
      <c r="F307" s="93"/>
      <c r="G307" s="93"/>
      <c r="H307" s="93"/>
      <c r="I307" s="94"/>
      <c r="J307" s="87"/>
      <c r="K307" s="23"/>
    </row>
    <row r="308" spans="1:11" x14ac:dyDescent="0.25">
      <c r="A308" s="201"/>
      <c r="B308" s="202"/>
      <c r="C308" s="251" t="s">
        <v>624</v>
      </c>
      <c r="H308" s="93"/>
      <c r="I308" s="100"/>
      <c r="J308" s="87"/>
      <c r="K308" s="23"/>
    </row>
    <row r="309" spans="1:11" x14ac:dyDescent="0.25">
      <c r="A309" s="201"/>
      <c r="B309" s="202"/>
      <c r="C309" s="246" t="s">
        <v>625</v>
      </c>
      <c r="D309" s="92"/>
      <c r="E309" s="92"/>
      <c r="F309" s="93"/>
      <c r="G309" s="93"/>
      <c r="H309" s="93"/>
      <c r="I309" s="94"/>
      <c r="J309" s="87"/>
      <c r="K309" s="23"/>
    </row>
    <row r="310" spans="1:11" x14ac:dyDescent="0.25">
      <c r="A310" s="201"/>
      <c r="B310" s="202"/>
      <c r="C310" s="246" t="s">
        <v>626</v>
      </c>
      <c r="D310" s="92"/>
      <c r="E310" s="92"/>
      <c r="F310" s="93"/>
      <c r="G310" s="93"/>
      <c r="H310" s="93"/>
      <c r="I310" s="94"/>
      <c r="J310" s="87"/>
      <c r="K310" s="23"/>
    </row>
    <row r="311" spans="1:11" x14ac:dyDescent="0.25">
      <c r="A311" s="197"/>
      <c r="B311" s="203"/>
      <c r="C311" s="246" t="s">
        <v>627</v>
      </c>
      <c r="D311" s="92"/>
      <c r="E311" s="92"/>
      <c r="F311" s="93"/>
      <c r="G311" s="93"/>
      <c r="H311" s="93"/>
      <c r="I311" s="94"/>
      <c r="J311" s="87"/>
      <c r="K311" s="23"/>
    </row>
    <row r="312" spans="1:11" x14ac:dyDescent="0.25">
      <c r="A312" s="205"/>
      <c r="B312" s="206"/>
      <c r="C312" s="97" t="s">
        <v>628</v>
      </c>
      <c r="D312" s="92"/>
      <c r="E312" s="92"/>
      <c r="F312" s="93"/>
      <c r="G312" s="93"/>
      <c r="H312" s="93"/>
      <c r="I312" s="94"/>
      <c r="J312" s="87"/>
      <c r="K312" s="23"/>
    </row>
    <row r="313" spans="1:11" x14ac:dyDescent="0.25">
      <c r="A313" s="89"/>
      <c r="B313" s="90"/>
      <c r="C313" s="97" t="s">
        <v>629</v>
      </c>
      <c r="D313" s="98"/>
      <c r="E313" s="92"/>
      <c r="F313" s="93"/>
      <c r="G313" s="93"/>
      <c r="H313" s="93"/>
      <c r="I313" s="94"/>
      <c r="J313" s="87"/>
      <c r="K313" s="23"/>
    </row>
    <row r="314" spans="1:11" x14ac:dyDescent="0.25">
      <c r="A314" s="89"/>
      <c r="B314" s="90"/>
      <c r="C314" s="97" t="s">
        <v>630</v>
      </c>
      <c r="D314" s="92"/>
      <c r="E314" s="92"/>
      <c r="F314" s="93"/>
      <c r="G314" s="93"/>
      <c r="H314" s="93"/>
      <c r="I314" s="94"/>
      <c r="J314" s="87"/>
      <c r="K314" s="23"/>
    </row>
    <row r="315" spans="1:11" x14ac:dyDescent="0.25">
      <c r="A315" s="89"/>
      <c r="B315" s="90"/>
      <c r="C315" s="249" t="s">
        <v>631</v>
      </c>
      <c r="D315" s="92"/>
      <c r="E315" s="92"/>
      <c r="F315" s="93"/>
      <c r="G315" s="93"/>
      <c r="H315" s="93"/>
      <c r="I315" s="94"/>
      <c r="J315" s="87"/>
      <c r="K315" s="23"/>
    </row>
    <row r="316" spans="1:11" x14ac:dyDescent="0.25">
      <c r="A316" s="89"/>
      <c r="B316" s="90"/>
      <c r="C316" s="250" t="s">
        <v>632</v>
      </c>
      <c r="D316" s="92"/>
      <c r="E316" s="92"/>
      <c r="F316" s="93"/>
      <c r="G316" s="93"/>
      <c r="H316" s="93"/>
      <c r="I316" s="94"/>
      <c r="J316" s="87"/>
      <c r="K316" s="23"/>
    </row>
    <row r="317" spans="1:11" x14ac:dyDescent="0.25">
      <c r="A317" s="89"/>
      <c r="B317" s="90"/>
      <c r="C317" s="249" t="s">
        <v>633</v>
      </c>
      <c r="D317" s="92"/>
      <c r="E317" s="92"/>
      <c r="F317" s="93"/>
      <c r="G317" s="93"/>
      <c r="H317" s="93"/>
      <c r="I317" s="94"/>
      <c r="J317" s="87"/>
      <c r="K317" s="23"/>
    </row>
    <row r="318" spans="1:11" x14ac:dyDescent="0.25">
      <c r="A318" s="89"/>
      <c r="B318" s="90"/>
      <c r="C318" s="250" t="s">
        <v>634</v>
      </c>
      <c r="D318" s="92"/>
      <c r="E318" s="92"/>
      <c r="F318" s="93"/>
      <c r="G318" s="93"/>
      <c r="H318" s="93"/>
      <c r="I318" s="94"/>
      <c r="J318" s="87"/>
      <c r="K318" s="23"/>
    </row>
    <row r="319" spans="1:11" x14ac:dyDescent="0.25">
      <c r="A319" s="89"/>
      <c r="B319" s="90"/>
      <c r="C319" s="97" t="s">
        <v>635</v>
      </c>
      <c r="D319" s="92"/>
      <c r="E319" s="92"/>
      <c r="F319" s="93"/>
      <c r="G319" s="93"/>
      <c r="H319" s="93"/>
      <c r="I319" s="94"/>
      <c r="J319" s="87"/>
      <c r="K319" s="23"/>
    </row>
    <row r="320" spans="1:11" x14ac:dyDescent="0.25">
      <c r="A320" s="89"/>
      <c r="B320" s="90"/>
      <c r="C320" s="249" t="s">
        <v>636</v>
      </c>
      <c r="D320" s="92"/>
      <c r="E320" s="92"/>
      <c r="F320" s="93"/>
      <c r="G320" s="93"/>
      <c r="H320" s="93"/>
      <c r="I320" s="94"/>
      <c r="J320" s="87"/>
      <c r="K320" s="23"/>
    </row>
    <row r="321" spans="1:11" x14ac:dyDescent="0.25">
      <c r="A321" s="89"/>
      <c r="B321" s="90"/>
      <c r="C321" s="97" t="s">
        <v>637</v>
      </c>
      <c r="D321" s="92"/>
      <c r="E321" s="92"/>
      <c r="F321" s="93"/>
      <c r="G321" s="93"/>
      <c r="H321" s="93"/>
      <c r="I321" s="94"/>
      <c r="J321" s="87"/>
      <c r="K321" s="23"/>
    </row>
    <row r="322" spans="1:11" ht="15.75" customHeight="1" x14ac:dyDescent="0.25">
      <c r="A322" s="89"/>
      <c r="B322" s="90"/>
      <c r="C322" s="250" t="s">
        <v>638</v>
      </c>
      <c r="D322" s="92"/>
      <c r="E322" s="92"/>
      <c r="F322" s="93"/>
      <c r="G322" s="93"/>
      <c r="H322" s="93"/>
      <c r="I322" s="94"/>
      <c r="J322" s="87"/>
      <c r="K322" s="23"/>
    </row>
    <row r="323" spans="1:11" x14ac:dyDescent="0.25">
      <c r="A323" s="89"/>
      <c r="B323" s="90"/>
      <c r="C323" s="97" t="s">
        <v>639</v>
      </c>
      <c r="D323" s="92"/>
      <c r="E323" s="92"/>
      <c r="F323" s="93"/>
      <c r="G323" s="93"/>
      <c r="H323" s="93"/>
      <c r="I323" s="94"/>
      <c r="J323" s="87"/>
      <c r="K323" s="23"/>
    </row>
    <row r="324" spans="1:11" x14ac:dyDescent="0.25">
      <c r="A324" s="89"/>
      <c r="B324" s="90"/>
      <c r="C324" s="249" t="s">
        <v>640</v>
      </c>
      <c r="D324" s="92"/>
      <c r="E324" s="92"/>
      <c r="F324" s="93"/>
      <c r="G324" s="93"/>
      <c r="H324" s="93"/>
      <c r="I324" s="94"/>
      <c r="J324" s="87"/>
      <c r="K324" s="23"/>
    </row>
    <row r="325" spans="1:11" x14ac:dyDescent="0.25">
      <c r="A325" s="89"/>
      <c r="B325" s="90"/>
      <c r="C325" s="97" t="s">
        <v>641</v>
      </c>
      <c r="D325" s="92"/>
      <c r="E325" s="92"/>
      <c r="F325" s="93"/>
      <c r="G325" s="93"/>
      <c r="H325" s="93"/>
      <c r="I325" s="94"/>
      <c r="J325" s="87"/>
      <c r="K325" s="23"/>
    </row>
    <row r="326" spans="1:11" x14ac:dyDescent="0.25">
      <c r="A326" s="89"/>
      <c r="B326" s="90"/>
      <c r="C326" s="97" t="s">
        <v>642</v>
      </c>
      <c r="D326" s="98"/>
      <c r="E326" s="92"/>
      <c r="F326" s="93"/>
      <c r="G326" s="93"/>
      <c r="H326" s="93"/>
      <c r="I326" s="94"/>
      <c r="J326" s="87"/>
      <c r="K326" s="23"/>
    </row>
    <row r="327" spans="1:11" x14ac:dyDescent="0.25">
      <c r="A327" s="201"/>
      <c r="B327" s="202"/>
      <c r="C327" s="251" t="s">
        <v>643</v>
      </c>
      <c r="H327" s="93"/>
      <c r="I327" s="100"/>
      <c r="J327" s="87"/>
      <c r="K327" s="23"/>
    </row>
    <row r="328" spans="1:11" x14ac:dyDescent="0.25">
      <c r="A328" s="201"/>
      <c r="B328" s="202"/>
      <c r="C328" s="246" t="s">
        <v>644</v>
      </c>
      <c r="D328" s="92"/>
      <c r="E328" s="92"/>
      <c r="F328" s="93"/>
      <c r="G328" s="93"/>
      <c r="H328" s="93"/>
      <c r="I328" s="94"/>
      <c r="J328" s="87"/>
      <c r="K328" s="23"/>
    </row>
    <row r="329" spans="1:11" x14ac:dyDescent="0.25">
      <c r="A329" s="201"/>
      <c r="B329" s="202"/>
      <c r="C329" s="246" t="s">
        <v>645</v>
      </c>
      <c r="D329" s="92"/>
      <c r="E329" s="92"/>
      <c r="F329" s="93"/>
      <c r="G329" s="93"/>
      <c r="H329" s="93"/>
      <c r="I329" s="94"/>
      <c r="J329" s="87"/>
      <c r="K329" s="23"/>
    </row>
    <row r="330" spans="1:11" x14ac:dyDescent="0.25">
      <c r="A330" s="197"/>
      <c r="B330" s="203"/>
      <c r="C330" s="246" t="s">
        <v>646</v>
      </c>
      <c r="D330" s="92"/>
      <c r="E330" s="92"/>
      <c r="F330" s="93"/>
      <c r="G330" s="93"/>
      <c r="H330" s="93"/>
      <c r="I330" s="94"/>
      <c r="J330" s="87"/>
      <c r="K330" s="23"/>
    </row>
    <row r="331" spans="1:11" x14ac:dyDescent="0.25">
      <c r="A331" s="205"/>
      <c r="B331" s="206"/>
      <c r="C331" s="97" t="s">
        <v>647</v>
      </c>
      <c r="D331" s="92"/>
      <c r="E331" s="92"/>
      <c r="F331" s="93"/>
      <c r="G331" s="93"/>
      <c r="H331" s="93"/>
      <c r="I331" s="94"/>
      <c r="J331" s="87"/>
      <c r="K331" s="23"/>
    </row>
    <row r="332" spans="1:11" x14ac:dyDescent="0.25">
      <c r="A332" s="89"/>
      <c r="B332" s="90"/>
      <c r="C332" s="97" t="s">
        <v>648</v>
      </c>
      <c r="D332" s="98"/>
      <c r="E332" s="92"/>
      <c r="F332" s="93"/>
      <c r="G332" s="93"/>
      <c r="H332" s="93"/>
      <c r="I332" s="94"/>
      <c r="J332" s="87"/>
      <c r="K332" s="23"/>
    </row>
    <row r="333" spans="1:11" x14ac:dyDescent="0.25">
      <c r="A333" s="89"/>
      <c r="B333" s="90"/>
      <c r="C333" s="97" t="s">
        <v>649</v>
      </c>
      <c r="D333" s="92"/>
      <c r="E333" s="92"/>
      <c r="F333" s="93"/>
      <c r="G333" s="93"/>
      <c r="H333" s="93"/>
      <c r="I333" s="94"/>
      <c r="J333" s="87"/>
      <c r="K333" s="23"/>
    </row>
    <row r="334" spans="1:11" x14ac:dyDescent="0.25">
      <c r="A334" s="89"/>
      <c r="B334" s="90"/>
      <c r="C334" s="249" t="s">
        <v>650</v>
      </c>
      <c r="D334" s="92"/>
      <c r="E334" s="92"/>
      <c r="F334" s="93"/>
      <c r="G334" s="93"/>
      <c r="H334" s="93"/>
      <c r="I334" s="94"/>
      <c r="J334" s="87"/>
      <c r="K334" s="23"/>
    </row>
    <row r="335" spans="1:11" x14ac:dyDescent="0.25">
      <c r="A335" s="89"/>
      <c r="B335" s="90"/>
      <c r="C335" s="250" t="s">
        <v>651</v>
      </c>
      <c r="D335" s="92"/>
      <c r="E335" s="92"/>
      <c r="F335" s="93"/>
      <c r="G335" s="93"/>
      <c r="H335" s="93"/>
      <c r="I335" s="94"/>
      <c r="J335" s="87"/>
      <c r="K335" s="23"/>
    </row>
    <row r="336" spans="1:11" x14ac:dyDescent="0.25">
      <c r="A336" s="89"/>
      <c r="B336" s="90"/>
      <c r="C336" s="249" t="s">
        <v>652</v>
      </c>
      <c r="D336" s="92"/>
      <c r="E336" s="92"/>
      <c r="F336" s="93"/>
      <c r="G336" s="93"/>
      <c r="H336" s="93"/>
      <c r="I336" s="94"/>
      <c r="J336" s="87"/>
      <c r="K336" s="23"/>
    </row>
    <row r="337" spans="1:11" x14ac:dyDescent="0.25">
      <c r="A337" s="89"/>
      <c r="B337" s="90"/>
      <c r="C337" s="250" t="s">
        <v>653</v>
      </c>
      <c r="D337" s="92"/>
      <c r="E337" s="92"/>
      <c r="F337" s="93"/>
      <c r="G337" s="93"/>
      <c r="H337" s="93"/>
      <c r="I337" s="94"/>
      <c r="J337" s="87"/>
      <c r="K337" s="23"/>
    </row>
    <row r="338" spans="1:11" x14ac:dyDescent="0.25">
      <c r="A338" s="89"/>
      <c r="B338" s="90"/>
      <c r="C338" s="97" t="s">
        <v>654</v>
      </c>
      <c r="D338" s="92"/>
      <c r="E338" s="92"/>
      <c r="F338" s="93"/>
      <c r="G338" s="93"/>
      <c r="H338" s="93"/>
      <c r="I338" s="94"/>
      <c r="J338" s="87"/>
      <c r="K338" s="23"/>
    </row>
    <row r="339" spans="1:11" x14ac:dyDescent="0.25">
      <c r="A339" s="89"/>
      <c r="B339" s="90"/>
      <c r="C339" s="249" t="s">
        <v>655</v>
      </c>
      <c r="D339" s="92"/>
      <c r="E339" s="92"/>
      <c r="F339" s="93"/>
      <c r="G339" s="93"/>
      <c r="H339" s="93"/>
      <c r="I339" s="94"/>
      <c r="J339" s="87"/>
      <c r="K339" s="23"/>
    </row>
    <row r="340" spans="1:11" x14ac:dyDescent="0.25">
      <c r="A340" s="89"/>
      <c r="B340" s="90"/>
      <c r="C340" s="97" t="s">
        <v>656</v>
      </c>
      <c r="D340" s="92"/>
      <c r="E340" s="92"/>
      <c r="F340" s="93"/>
      <c r="G340" s="93"/>
      <c r="H340" s="93"/>
      <c r="I340" s="94"/>
      <c r="J340" s="87"/>
      <c r="K340" s="23"/>
    </row>
    <row r="341" spans="1:11" x14ac:dyDescent="0.25">
      <c r="A341" s="89"/>
      <c r="B341" s="90"/>
      <c r="C341" s="97" t="s">
        <v>657</v>
      </c>
      <c r="D341" s="98"/>
      <c r="E341" s="92"/>
      <c r="F341" s="93"/>
      <c r="G341" s="93"/>
      <c r="H341" s="93"/>
      <c r="I341" s="94"/>
      <c r="J341" s="87"/>
      <c r="K341" s="23"/>
    </row>
    <row r="342" spans="1:11" ht="15" customHeight="1" x14ac:dyDescent="0.25">
      <c r="A342" s="89"/>
      <c r="B342" s="90"/>
      <c r="C342" s="250" t="s">
        <v>658</v>
      </c>
      <c r="D342" s="92"/>
      <c r="E342" s="92"/>
      <c r="F342" s="93"/>
      <c r="G342" s="93"/>
      <c r="H342" s="93"/>
      <c r="I342" s="94"/>
      <c r="J342" s="87"/>
      <c r="K342" s="254"/>
    </row>
    <row r="343" spans="1:11" x14ac:dyDescent="0.25">
      <c r="A343" s="89"/>
      <c r="B343" s="90"/>
      <c r="C343" s="97" t="s">
        <v>659</v>
      </c>
      <c r="D343" s="92"/>
      <c r="E343" s="92"/>
      <c r="F343" s="93"/>
      <c r="G343" s="93"/>
      <c r="H343" s="93"/>
      <c r="I343" s="94"/>
      <c r="J343" s="87"/>
      <c r="K343" s="254"/>
    </row>
    <row r="344" spans="1:11" x14ac:dyDescent="0.25">
      <c r="A344" s="89"/>
      <c r="B344" s="90"/>
      <c r="C344" s="249" t="s">
        <v>660</v>
      </c>
      <c r="D344" s="92"/>
      <c r="E344" s="92"/>
      <c r="F344" s="93"/>
      <c r="G344" s="93"/>
      <c r="H344" s="93"/>
      <c r="I344" s="94"/>
      <c r="J344" s="87"/>
      <c r="K344" s="254"/>
    </row>
    <row r="345" spans="1:11" x14ac:dyDescent="0.25">
      <c r="A345" s="89"/>
      <c r="B345" s="90"/>
      <c r="C345" s="97" t="s">
        <v>661</v>
      </c>
      <c r="D345" s="92"/>
      <c r="E345" s="92"/>
      <c r="F345" s="93"/>
      <c r="G345" s="93"/>
      <c r="H345" s="93"/>
      <c r="I345" s="94"/>
      <c r="J345" s="87"/>
      <c r="K345" s="254"/>
    </row>
    <row r="346" spans="1:11" x14ac:dyDescent="0.25">
      <c r="A346" s="89"/>
      <c r="B346" s="90"/>
      <c r="C346" s="97" t="s">
        <v>662</v>
      </c>
      <c r="D346" s="98"/>
      <c r="E346" s="92"/>
      <c r="F346" s="93"/>
      <c r="G346" s="93"/>
      <c r="H346" s="93"/>
      <c r="I346" s="94"/>
      <c r="J346" s="87"/>
      <c r="K346" s="254"/>
    </row>
    <row r="347" spans="1:11" x14ac:dyDescent="0.25">
      <c r="A347" s="201"/>
      <c r="B347" s="202"/>
      <c r="C347" s="251" t="s">
        <v>663</v>
      </c>
      <c r="H347" s="93"/>
      <c r="I347" s="100"/>
      <c r="J347" s="87"/>
      <c r="K347" s="254"/>
    </row>
    <row r="348" spans="1:11" x14ac:dyDescent="0.25">
      <c r="A348" s="201"/>
      <c r="B348" s="202"/>
      <c r="C348" s="246" t="s">
        <v>664</v>
      </c>
      <c r="D348" s="92"/>
      <c r="E348" s="92"/>
      <c r="F348" s="93"/>
      <c r="G348" s="93"/>
      <c r="H348" s="93"/>
      <c r="I348" s="94"/>
      <c r="J348" s="87"/>
      <c r="K348" s="254"/>
    </row>
    <row r="349" spans="1:11" x14ac:dyDescent="0.25">
      <c r="A349" s="201"/>
      <c r="B349" s="202"/>
      <c r="C349" s="246" t="s">
        <v>665</v>
      </c>
      <c r="D349" s="92"/>
      <c r="E349" s="92"/>
      <c r="F349" s="93"/>
      <c r="G349" s="93"/>
      <c r="H349" s="93"/>
      <c r="I349" s="94"/>
      <c r="J349" s="87"/>
      <c r="K349" s="254"/>
    </row>
    <row r="350" spans="1:11" x14ac:dyDescent="0.25">
      <c r="A350" s="197"/>
      <c r="B350" s="203"/>
      <c r="C350" s="246" t="s">
        <v>666</v>
      </c>
      <c r="D350" s="92"/>
      <c r="E350" s="92"/>
      <c r="F350" s="93"/>
      <c r="G350" s="93"/>
      <c r="H350" s="93"/>
      <c r="I350" s="94"/>
      <c r="J350" s="87"/>
      <c r="K350" s="254"/>
    </row>
    <row r="351" spans="1:11" x14ac:dyDescent="0.25">
      <c r="A351" s="205"/>
      <c r="B351" s="206"/>
      <c r="C351" s="97" t="s">
        <v>667</v>
      </c>
      <c r="D351" s="92"/>
      <c r="E351" s="92"/>
      <c r="F351" s="93"/>
      <c r="G351" s="93"/>
      <c r="H351" s="93"/>
      <c r="I351" s="94"/>
      <c r="J351" s="87"/>
      <c r="K351" s="254"/>
    </row>
    <row r="352" spans="1:11" x14ac:dyDescent="0.25">
      <c r="A352" s="89"/>
      <c r="B352" s="90"/>
      <c r="C352" s="97" t="s">
        <v>668</v>
      </c>
      <c r="D352" s="98"/>
      <c r="E352" s="92"/>
      <c r="F352" s="93"/>
      <c r="G352" s="93"/>
      <c r="H352" s="93"/>
      <c r="I352" s="94"/>
      <c r="J352" s="87"/>
      <c r="K352" s="254"/>
    </row>
    <row r="353" spans="1:11" x14ac:dyDescent="0.25">
      <c r="A353" s="89"/>
      <c r="B353" s="90"/>
      <c r="C353" s="97" t="s">
        <v>669</v>
      </c>
      <c r="D353" s="92"/>
      <c r="E353" s="92"/>
      <c r="F353" s="93"/>
      <c r="G353" s="93"/>
      <c r="H353" s="93"/>
      <c r="I353" s="94"/>
      <c r="J353" s="87"/>
      <c r="K353" s="254"/>
    </row>
    <row r="354" spans="1:11" x14ac:dyDescent="0.25">
      <c r="A354" s="89"/>
      <c r="B354" s="90"/>
      <c r="C354" s="249" t="s">
        <v>670</v>
      </c>
      <c r="D354" s="92"/>
      <c r="E354" s="92"/>
      <c r="F354" s="93"/>
      <c r="G354" s="93"/>
      <c r="H354" s="93"/>
      <c r="I354" s="94"/>
      <c r="J354" s="87"/>
      <c r="K354" s="254"/>
    </row>
    <row r="355" spans="1:11" x14ac:dyDescent="0.25">
      <c r="A355" s="89"/>
      <c r="B355" s="90"/>
      <c r="C355" s="250" t="s">
        <v>671</v>
      </c>
      <c r="D355" s="92"/>
      <c r="E355" s="92"/>
      <c r="F355" s="93"/>
      <c r="G355" s="93"/>
      <c r="H355" s="93"/>
      <c r="I355" s="94"/>
      <c r="J355" s="87"/>
      <c r="K355" s="254"/>
    </row>
    <row r="356" spans="1:11" x14ac:dyDescent="0.25">
      <c r="A356" s="89"/>
      <c r="B356" s="90"/>
      <c r="C356" s="249" t="s">
        <v>672</v>
      </c>
      <c r="D356" s="92"/>
      <c r="E356" s="92"/>
      <c r="F356" s="93"/>
      <c r="G356" s="93"/>
      <c r="H356" s="93"/>
      <c r="I356" s="94"/>
      <c r="J356" s="255">
        <v>588</v>
      </c>
      <c r="K356" s="254"/>
    </row>
    <row r="357" spans="1:11" x14ac:dyDescent="0.25">
      <c r="A357" s="89"/>
      <c r="B357" s="90"/>
      <c r="C357" s="250" t="s">
        <v>673</v>
      </c>
      <c r="D357" s="92"/>
      <c r="E357" s="92"/>
      <c r="F357" s="93"/>
      <c r="G357" s="93"/>
      <c r="H357" s="93"/>
      <c r="I357" s="94"/>
      <c r="J357" s="87">
        <v>124</v>
      </c>
      <c r="K357" s="254"/>
    </row>
    <row r="358" spans="1:11" x14ac:dyDescent="0.25">
      <c r="A358" s="89"/>
      <c r="B358" s="90"/>
      <c r="C358" s="91" t="s">
        <v>674</v>
      </c>
      <c r="D358" s="92"/>
      <c r="E358" s="92" t="s">
        <v>675</v>
      </c>
      <c r="F358" s="93"/>
      <c r="G358" s="93"/>
      <c r="H358" s="93"/>
      <c r="I358" s="94"/>
      <c r="J358" s="87"/>
      <c r="K358" s="254"/>
    </row>
    <row r="359" spans="1:11" x14ac:dyDescent="0.25">
      <c r="A359" s="89"/>
      <c r="B359" s="90"/>
      <c r="C359" s="249" t="s">
        <v>408</v>
      </c>
      <c r="D359" s="92"/>
      <c r="E359" s="92"/>
      <c r="F359" s="93"/>
      <c r="G359" s="93"/>
      <c r="H359" s="93"/>
      <c r="I359" s="94"/>
      <c r="J359" s="87"/>
      <c r="K359" s="254"/>
    </row>
    <row r="360" spans="1:11" x14ac:dyDescent="0.25">
      <c r="A360" s="89"/>
      <c r="B360" s="90"/>
      <c r="C360" s="97" t="s">
        <v>358</v>
      </c>
      <c r="D360" s="92"/>
      <c r="E360" s="92"/>
      <c r="F360" s="93"/>
      <c r="G360" s="93"/>
      <c r="H360" s="93"/>
      <c r="I360" s="94"/>
      <c r="J360" s="87"/>
      <c r="K360" s="254"/>
    </row>
    <row r="361" spans="1:11" ht="15" customHeight="1" x14ac:dyDescent="0.25">
      <c r="A361" s="89"/>
      <c r="B361" s="90"/>
      <c r="C361" s="250" t="s">
        <v>359</v>
      </c>
      <c r="D361" s="92"/>
      <c r="E361" s="92"/>
      <c r="F361" s="93"/>
      <c r="G361" s="93"/>
      <c r="H361" s="93"/>
      <c r="I361" s="94"/>
      <c r="J361" s="87"/>
      <c r="K361" s="254"/>
    </row>
    <row r="362" spans="1:11" x14ac:dyDescent="0.25">
      <c r="A362" s="89"/>
      <c r="B362" s="90"/>
      <c r="C362" s="97" t="s">
        <v>676</v>
      </c>
      <c r="D362" s="92"/>
      <c r="E362" s="92"/>
      <c r="F362" s="93"/>
      <c r="G362" s="93"/>
      <c r="H362" s="93"/>
      <c r="I362" s="94"/>
      <c r="J362" s="87"/>
      <c r="K362" s="254"/>
    </row>
    <row r="363" spans="1:11" x14ac:dyDescent="0.25">
      <c r="A363" s="89"/>
      <c r="B363" s="90"/>
      <c r="C363" s="249" t="s">
        <v>677</v>
      </c>
      <c r="D363" s="92"/>
      <c r="E363" s="92"/>
      <c r="F363" s="93"/>
      <c r="G363" s="93"/>
      <c r="H363" s="93"/>
      <c r="I363" s="94"/>
      <c r="J363" s="87"/>
      <c r="K363" s="254"/>
    </row>
    <row r="364" spans="1:11" x14ac:dyDescent="0.25">
      <c r="A364" s="89"/>
      <c r="B364" s="90"/>
      <c r="C364" s="97" t="s">
        <v>678</v>
      </c>
      <c r="D364" s="92"/>
      <c r="E364" s="92"/>
      <c r="F364" s="93"/>
      <c r="G364" s="93"/>
      <c r="H364" s="93"/>
      <c r="I364" s="94"/>
      <c r="J364" s="87"/>
      <c r="K364" s="254"/>
    </row>
    <row r="365" spans="1:11" x14ac:dyDescent="0.25">
      <c r="A365" s="89"/>
      <c r="B365" s="90"/>
      <c r="C365" s="97" t="s">
        <v>679</v>
      </c>
      <c r="D365" s="98"/>
      <c r="E365" s="92"/>
      <c r="F365" s="93"/>
      <c r="G365" s="93"/>
      <c r="H365" s="93"/>
      <c r="I365" s="94"/>
      <c r="J365" s="87"/>
      <c r="K365" s="254"/>
    </row>
    <row r="366" spans="1:11" x14ac:dyDescent="0.25">
      <c r="A366" s="201"/>
      <c r="B366" s="202"/>
      <c r="C366" s="251" t="s">
        <v>680</v>
      </c>
      <c r="H366" s="93"/>
      <c r="I366" s="100"/>
      <c r="J366" s="87"/>
      <c r="K366" s="254"/>
    </row>
    <row r="367" spans="1:11" x14ac:dyDescent="0.25">
      <c r="A367" s="201"/>
      <c r="B367" s="202"/>
      <c r="C367" s="246" t="s">
        <v>681</v>
      </c>
      <c r="D367" s="92"/>
      <c r="E367" s="92"/>
      <c r="F367" s="93"/>
      <c r="G367" s="93"/>
      <c r="H367" s="93"/>
      <c r="I367" s="94"/>
      <c r="J367" s="87"/>
      <c r="K367" s="254"/>
    </row>
    <row r="368" spans="1:11" x14ac:dyDescent="0.25">
      <c r="A368" s="201"/>
      <c r="B368" s="202"/>
      <c r="C368" s="246" t="s">
        <v>682</v>
      </c>
      <c r="D368" s="92"/>
      <c r="E368" s="92"/>
      <c r="F368" s="93"/>
      <c r="G368" s="93"/>
      <c r="H368" s="93"/>
      <c r="I368" s="94"/>
      <c r="J368" s="87"/>
      <c r="K368" s="254"/>
    </row>
    <row r="369" spans="1:11" x14ac:dyDescent="0.25">
      <c r="A369" s="197"/>
      <c r="B369" s="203"/>
      <c r="C369" s="246" t="s">
        <v>683</v>
      </c>
      <c r="D369" s="92"/>
      <c r="E369" s="92"/>
      <c r="F369" s="93"/>
      <c r="G369" s="93"/>
      <c r="H369" s="93"/>
      <c r="I369" s="94"/>
      <c r="J369" s="87"/>
      <c r="K369" s="254"/>
    </row>
    <row r="370" spans="1:11" x14ac:dyDescent="0.25">
      <c r="A370" s="205"/>
      <c r="B370" s="206"/>
      <c r="C370" s="97" t="s">
        <v>684</v>
      </c>
      <c r="D370" s="92"/>
      <c r="E370" s="92"/>
      <c r="F370" s="93"/>
      <c r="G370" s="93"/>
      <c r="H370" s="93"/>
      <c r="I370" s="94"/>
      <c r="J370" s="87"/>
      <c r="K370" s="254"/>
    </row>
    <row r="371" spans="1:11" x14ac:dyDescent="0.25">
      <c r="A371" s="89"/>
      <c r="B371" s="90"/>
      <c r="C371" s="97" t="s">
        <v>685</v>
      </c>
      <c r="D371" s="98"/>
      <c r="E371" s="92"/>
      <c r="F371" s="93"/>
      <c r="G371" s="93"/>
      <c r="H371" s="93"/>
      <c r="I371" s="94"/>
      <c r="J371" s="87"/>
      <c r="K371" s="254"/>
    </row>
    <row r="372" spans="1:11" x14ac:dyDescent="0.25">
      <c r="A372" s="89"/>
      <c r="B372" s="90"/>
      <c r="C372" s="97" t="s">
        <v>686</v>
      </c>
      <c r="D372" s="92"/>
      <c r="E372" s="92"/>
      <c r="F372" s="93"/>
      <c r="G372" s="93"/>
      <c r="H372" s="93"/>
      <c r="I372" s="94"/>
      <c r="J372" s="87"/>
      <c r="K372" s="254"/>
    </row>
    <row r="373" spans="1:11" x14ac:dyDescent="0.25">
      <c r="A373" s="89"/>
      <c r="B373" s="90"/>
      <c r="C373" s="249" t="s">
        <v>687</v>
      </c>
      <c r="D373" s="92"/>
      <c r="E373" s="92"/>
      <c r="F373" s="93"/>
      <c r="G373" s="93"/>
      <c r="H373" s="93"/>
      <c r="I373" s="94"/>
      <c r="J373" s="87"/>
      <c r="K373" s="254"/>
    </row>
    <row r="374" spans="1:11" x14ac:dyDescent="0.25">
      <c r="A374" s="89"/>
      <c r="B374" s="90"/>
      <c r="C374" s="250" t="s">
        <v>688</v>
      </c>
      <c r="D374" s="92"/>
      <c r="E374" s="92"/>
      <c r="F374" s="93"/>
      <c r="G374" s="93"/>
      <c r="H374" s="93"/>
      <c r="I374" s="94"/>
      <c r="J374" s="87"/>
      <c r="K374" s="254"/>
    </row>
    <row r="375" spans="1:11" x14ac:dyDescent="0.25">
      <c r="A375" s="89"/>
      <c r="B375" s="90"/>
      <c r="C375" s="249" t="s">
        <v>689</v>
      </c>
      <c r="D375" s="92"/>
      <c r="E375" s="92"/>
      <c r="F375" s="93"/>
      <c r="G375" s="93"/>
      <c r="H375" s="93"/>
      <c r="I375" s="94"/>
      <c r="J375" s="87"/>
      <c r="K375" s="254"/>
    </row>
    <row r="376" spans="1:11" x14ac:dyDescent="0.25">
      <c r="A376" s="89"/>
      <c r="B376" s="90"/>
      <c r="C376" s="250" t="s">
        <v>690</v>
      </c>
      <c r="D376" s="92"/>
      <c r="E376" s="92"/>
      <c r="F376" s="93"/>
      <c r="G376" s="93"/>
      <c r="H376" s="93"/>
      <c r="I376" s="94"/>
      <c r="J376" s="87"/>
      <c r="K376" s="254"/>
    </row>
    <row r="377" spans="1:11" x14ac:dyDescent="0.25">
      <c r="A377" s="89"/>
      <c r="B377" s="90"/>
      <c r="C377" s="97" t="s">
        <v>691</v>
      </c>
      <c r="D377" s="92"/>
      <c r="E377" s="92"/>
      <c r="F377" s="93"/>
      <c r="G377" s="93"/>
      <c r="H377" s="93"/>
      <c r="I377" s="94"/>
      <c r="J377" s="87"/>
      <c r="K377" s="254"/>
    </row>
    <row r="378" spans="1:11" x14ac:dyDescent="0.25">
      <c r="A378" s="89"/>
      <c r="B378" s="90"/>
      <c r="C378" s="249" t="s">
        <v>692</v>
      </c>
      <c r="D378" s="92"/>
      <c r="E378" s="92"/>
      <c r="F378" s="93"/>
      <c r="G378" s="93"/>
      <c r="H378" s="93"/>
      <c r="I378" s="94"/>
      <c r="J378" s="87"/>
      <c r="K378" s="254"/>
    </row>
    <row r="379" spans="1:11" x14ac:dyDescent="0.25">
      <c r="A379" s="89"/>
      <c r="B379" s="90"/>
      <c r="C379" s="97" t="s">
        <v>693</v>
      </c>
      <c r="D379" s="92"/>
      <c r="E379" s="92"/>
      <c r="F379" s="93"/>
      <c r="G379" s="93"/>
      <c r="H379" s="93"/>
      <c r="I379" s="94"/>
      <c r="J379" s="87"/>
      <c r="K379" s="254"/>
    </row>
    <row r="380" spans="1:11" x14ac:dyDescent="0.25">
      <c r="A380" s="89"/>
      <c r="B380" s="90"/>
      <c r="C380" s="249" t="s">
        <v>694</v>
      </c>
      <c r="D380" s="92"/>
      <c r="E380" s="92"/>
      <c r="F380" s="93"/>
      <c r="G380" s="93"/>
      <c r="H380" s="93"/>
      <c r="I380" s="94"/>
      <c r="J380" s="87"/>
      <c r="K380" s="254"/>
    </row>
    <row r="381" spans="1:11" x14ac:dyDescent="0.25">
      <c r="A381" s="89"/>
      <c r="B381" s="90"/>
      <c r="C381" s="97" t="s">
        <v>695</v>
      </c>
      <c r="D381" s="92"/>
      <c r="E381" s="92"/>
      <c r="F381" s="93"/>
      <c r="G381" s="93"/>
      <c r="H381" s="93"/>
      <c r="I381" s="94"/>
      <c r="J381" s="87"/>
      <c r="K381" s="254"/>
    </row>
    <row r="382" spans="1:11" ht="15" customHeight="1" x14ac:dyDescent="0.25">
      <c r="A382" s="89"/>
      <c r="B382" s="90"/>
      <c r="C382" s="250" t="s">
        <v>696</v>
      </c>
      <c r="D382" s="92"/>
      <c r="E382" s="92"/>
      <c r="F382" s="93"/>
      <c r="G382" s="93"/>
      <c r="H382" s="93"/>
      <c r="I382" s="94"/>
      <c r="J382" s="87"/>
      <c r="K382" s="254"/>
    </row>
    <row r="383" spans="1:11" x14ac:dyDescent="0.25">
      <c r="A383" s="89"/>
      <c r="B383" s="90"/>
      <c r="C383" s="97" t="s">
        <v>697</v>
      </c>
      <c r="D383" s="92"/>
      <c r="E383" s="92"/>
      <c r="F383" s="93"/>
      <c r="G383" s="93"/>
      <c r="H383" s="93"/>
      <c r="I383" s="94"/>
      <c r="J383" s="87"/>
      <c r="K383" s="254"/>
    </row>
    <row r="384" spans="1:11" x14ac:dyDescent="0.25">
      <c r="A384" s="89"/>
      <c r="B384" s="90"/>
      <c r="C384" s="249" t="s">
        <v>698</v>
      </c>
      <c r="D384" s="92"/>
      <c r="E384" s="92"/>
      <c r="F384" s="93"/>
      <c r="G384" s="93"/>
      <c r="H384" s="93"/>
      <c r="I384" s="94"/>
      <c r="J384" s="87"/>
      <c r="K384" s="254"/>
    </row>
    <row r="385" spans="1:11" x14ac:dyDescent="0.25">
      <c r="A385" s="89"/>
      <c r="B385" s="90"/>
      <c r="C385" s="97" t="s">
        <v>699</v>
      </c>
      <c r="D385" s="92"/>
      <c r="E385" s="92"/>
      <c r="F385" s="93"/>
      <c r="G385" s="93"/>
      <c r="H385" s="93"/>
      <c r="I385" s="94"/>
      <c r="J385" s="87"/>
      <c r="K385" s="254"/>
    </row>
    <row r="386" spans="1:11" x14ac:dyDescent="0.25">
      <c r="A386" s="89"/>
      <c r="B386" s="90"/>
      <c r="C386" s="97" t="s">
        <v>700</v>
      </c>
      <c r="D386" s="98"/>
      <c r="E386" s="92"/>
      <c r="F386" s="93"/>
      <c r="G386" s="93"/>
      <c r="H386" s="93"/>
      <c r="I386" s="94"/>
      <c r="J386" s="87"/>
      <c r="K386" s="254"/>
    </row>
    <row r="387" spans="1:11" x14ac:dyDescent="0.25">
      <c r="A387" s="201"/>
      <c r="B387" s="202"/>
      <c r="C387" s="251" t="s">
        <v>701</v>
      </c>
      <c r="H387" s="93"/>
      <c r="I387" s="100"/>
      <c r="J387" s="87"/>
      <c r="K387" s="254"/>
    </row>
    <row r="388" spans="1:11" x14ac:dyDescent="0.25">
      <c r="A388" s="201"/>
      <c r="B388" s="202"/>
      <c r="C388" s="246" t="s">
        <v>702</v>
      </c>
      <c r="D388" s="92"/>
      <c r="E388" s="92"/>
      <c r="F388" s="93"/>
      <c r="G388" s="93"/>
      <c r="H388" s="93"/>
      <c r="I388" s="94"/>
      <c r="J388" s="87"/>
      <c r="K388" s="254"/>
    </row>
    <row r="389" spans="1:11" x14ac:dyDescent="0.25">
      <c r="A389" s="201"/>
      <c r="B389" s="202"/>
      <c r="C389" s="246" t="s">
        <v>703</v>
      </c>
      <c r="D389" s="92"/>
      <c r="E389" s="92"/>
      <c r="F389" s="93"/>
      <c r="G389" s="93"/>
      <c r="H389" s="93"/>
      <c r="I389" s="94"/>
      <c r="J389" s="87"/>
      <c r="K389" s="254"/>
    </row>
    <row r="390" spans="1:11" x14ac:dyDescent="0.25">
      <c r="A390" s="197"/>
      <c r="B390" s="203"/>
      <c r="C390" s="246" t="s">
        <v>704</v>
      </c>
      <c r="D390" s="92"/>
      <c r="E390" s="92"/>
      <c r="F390" s="93"/>
      <c r="G390" s="93"/>
      <c r="H390" s="93"/>
      <c r="I390" s="94"/>
      <c r="J390" s="87"/>
      <c r="K390" s="254"/>
    </row>
    <row r="391" spans="1:11" x14ac:dyDescent="0.25">
      <c r="A391" s="205"/>
      <c r="B391" s="206"/>
      <c r="C391" s="97" t="s">
        <v>705</v>
      </c>
      <c r="D391" s="92"/>
      <c r="E391" s="92"/>
      <c r="F391" s="93"/>
      <c r="G391" s="93"/>
      <c r="H391" s="93"/>
      <c r="I391" s="94"/>
      <c r="J391" s="87"/>
      <c r="K391" s="254"/>
    </row>
    <row r="392" spans="1:11" x14ac:dyDescent="0.25">
      <c r="A392" s="89"/>
      <c r="B392" s="90"/>
      <c r="C392" s="97" t="s">
        <v>706</v>
      </c>
      <c r="D392" s="98"/>
      <c r="E392" s="92"/>
      <c r="F392" s="93"/>
      <c r="G392" s="93"/>
      <c r="H392" s="93"/>
      <c r="I392" s="94"/>
      <c r="J392" s="87"/>
      <c r="K392" s="254"/>
    </row>
    <row r="393" spans="1:11" x14ac:dyDescent="0.25">
      <c r="A393" s="89"/>
      <c r="B393" s="90"/>
      <c r="C393" s="97" t="s">
        <v>707</v>
      </c>
      <c r="D393" s="92"/>
      <c r="E393" s="92"/>
      <c r="F393" s="93"/>
      <c r="G393" s="93"/>
      <c r="H393" s="93"/>
      <c r="I393" s="94"/>
      <c r="J393" s="87"/>
      <c r="K393" s="254"/>
    </row>
    <row r="394" spans="1:11" x14ac:dyDescent="0.25">
      <c r="A394" s="89"/>
      <c r="B394" s="90"/>
      <c r="C394" s="249" t="s">
        <v>708</v>
      </c>
      <c r="D394" s="92"/>
      <c r="E394" s="92"/>
      <c r="F394" s="93"/>
      <c r="G394" s="93"/>
      <c r="H394" s="93"/>
      <c r="I394" s="94"/>
      <c r="J394" s="87"/>
      <c r="K394" s="254"/>
    </row>
    <row r="395" spans="1:11" x14ac:dyDescent="0.25">
      <c r="A395" s="89"/>
      <c r="B395" s="90"/>
      <c r="C395" s="250" t="s">
        <v>709</v>
      </c>
      <c r="D395" s="92"/>
      <c r="E395" s="92"/>
      <c r="F395" s="93"/>
      <c r="G395" s="93"/>
      <c r="H395" s="93"/>
      <c r="I395" s="94"/>
      <c r="J395" s="87"/>
      <c r="K395" s="254"/>
    </row>
    <row r="396" spans="1:11" x14ac:dyDescent="0.25">
      <c r="A396" s="89"/>
      <c r="B396" s="90"/>
      <c r="C396" s="249" t="s">
        <v>710</v>
      </c>
      <c r="D396" s="92"/>
      <c r="E396" s="92"/>
      <c r="F396" s="93"/>
      <c r="G396" s="93"/>
      <c r="H396" s="93"/>
      <c r="I396" s="94"/>
      <c r="J396" s="87"/>
      <c r="K396" s="254"/>
    </row>
    <row r="397" spans="1:11" x14ac:dyDescent="0.25">
      <c r="A397" s="89"/>
      <c r="B397" s="90"/>
      <c r="C397" s="250" t="s">
        <v>711</v>
      </c>
      <c r="D397" s="92"/>
      <c r="E397" s="92"/>
      <c r="F397" s="93"/>
      <c r="G397" s="93"/>
      <c r="H397" s="93"/>
      <c r="I397" s="94"/>
      <c r="J397" s="87"/>
      <c r="K397" s="254"/>
    </row>
    <row r="398" spans="1:11" x14ac:dyDescent="0.25">
      <c r="A398" s="89"/>
      <c r="B398" s="90"/>
      <c r="C398" s="97" t="s">
        <v>712</v>
      </c>
      <c r="D398" s="92"/>
      <c r="E398" s="92"/>
      <c r="F398" s="93"/>
      <c r="G398" s="93"/>
      <c r="H398" s="93"/>
      <c r="I398" s="94"/>
      <c r="J398" s="87"/>
      <c r="K398" s="254"/>
    </row>
    <row r="399" spans="1:11" x14ac:dyDescent="0.25">
      <c r="A399" s="89"/>
      <c r="B399" s="90"/>
      <c r="C399" s="249" t="s">
        <v>713</v>
      </c>
      <c r="D399" s="92"/>
      <c r="E399" s="92"/>
      <c r="F399" s="93"/>
      <c r="G399" s="93"/>
      <c r="H399" s="93"/>
      <c r="I399" s="94"/>
      <c r="J399" s="87"/>
      <c r="K399" s="254"/>
    </row>
    <row r="400" spans="1:11" x14ac:dyDescent="0.25">
      <c r="A400" s="89"/>
      <c r="B400" s="90"/>
      <c r="C400" s="97" t="s">
        <v>714</v>
      </c>
      <c r="D400" s="92"/>
      <c r="E400" s="92"/>
      <c r="F400" s="93"/>
      <c r="G400" s="93"/>
      <c r="H400" s="93"/>
      <c r="I400" s="94"/>
      <c r="J400" s="87"/>
      <c r="K400" s="254"/>
    </row>
    <row r="401" spans="1:11" x14ac:dyDescent="0.25">
      <c r="A401" s="89"/>
      <c r="B401" s="90"/>
      <c r="C401" s="250" t="s">
        <v>715</v>
      </c>
      <c r="D401" s="92"/>
      <c r="E401" s="92"/>
      <c r="F401" s="93"/>
      <c r="G401" s="93"/>
      <c r="H401" s="93"/>
      <c r="I401" s="94"/>
      <c r="J401" s="87"/>
      <c r="K401" s="254"/>
    </row>
    <row r="402" spans="1:11" x14ac:dyDescent="0.25">
      <c r="A402" s="89"/>
      <c r="B402" s="90"/>
      <c r="C402" s="97" t="s">
        <v>716</v>
      </c>
      <c r="D402" s="92"/>
      <c r="E402" s="92"/>
      <c r="F402" s="93"/>
      <c r="G402" s="93"/>
      <c r="H402" s="93"/>
      <c r="I402" s="94"/>
      <c r="J402" s="87"/>
      <c r="K402" s="254"/>
    </row>
    <row r="403" spans="1:11" x14ac:dyDescent="0.25">
      <c r="A403" s="89"/>
      <c r="B403" s="90"/>
      <c r="C403" s="249" t="s">
        <v>717</v>
      </c>
      <c r="D403" s="92"/>
      <c r="E403" s="92"/>
      <c r="F403" s="93"/>
      <c r="G403" s="93"/>
      <c r="H403" s="93"/>
      <c r="I403" s="94"/>
      <c r="J403" s="87"/>
      <c r="K403" s="254"/>
    </row>
    <row r="404" spans="1:11" x14ac:dyDescent="0.25">
      <c r="A404" s="89"/>
      <c r="B404" s="90"/>
      <c r="C404" s="97" t="s">
        <v>718</v>
      </c>
      <c r="D404" s="92"/>
      <c r="E404" s="92"/>
      <c r="F404" s="93"/>
      <c r="G404" s="93"/>
      <c r="H404" s="93"/>
      <c r="I404" s="94"/>
      <c r="J404" s="87"/>
      <c r="K404" s="254"/>
    </row>
    <row r="405" spans="1:11" x14ac:dyDescent="0.25">
      <c r="A405" s="89"/>
      <c r="B405" s="90"/>
      <c r="C405" s="249" t="s">
        <v>719</v>
      </c>
      <c r="D405" s="92"/>
      <c r="E405" s="92"/>
      <c r="F405" s="93"/>
      <c r="G405" s="93"/>
      <c r="H405" s="93"/>
      <c r="I405" s="94"/>
      <c r="J405" s="87"/>
      <c r="K405" s="254"/>
    </row>
    <row r="406" spans="1:11" x14ac:dyDescent="0.25">
      <c r="A406" s="89"/>
      <c r="B406" s="90"/>
      <c r="C406" s="97" t="s">
        <v>720</v>
      </c>
      <c r="D406" s="92"/>
      <c r="E406" s="92"/>
      <c r="F406" s="93"/>
      <c r="G406" s="93"/>
      <c r="H406" s="93"/>
      <c r="I406" s="94"/>
      <c r="J406" s="87"/>
      <c r="K406" s="254"/>
    </row>
    <row r="407" spans="1:11" ht="15" customHeight="1" x14ac:dyDescent="0.25">
      <c r="A407" s="89"/>
      <c r="B407" s="90"/>
      <c r="C407" s="250" t="s">
        <v>721</v>
      </c>
      <c r="D407" s="92"/>
      <c r="E407" s="92"/>
      <c r="F407" s="93"/>
      <c r="G407" s="93"/>
      <c r="H407" s="93"/>
      <c r="I407" s="94"/>
      <c r="J407" s="87"/>
      <c r="K407" s="254"/>
    </row>
    <row r="408" spans="1:11" x14ac:dyDescent="0.25">
      <c r="A408" s="89"/>
      <c r="B408" s="90"/>
      <c r="C408" s="97" t="s">
        <v>722</v>
      </c>
      <c r="D408" s="92"/>
      <c r="E408" s="92"/>
      <c r="F408" s="93"/>
      <c r="G408" s="93"/>
      <c r="H408" s="93"/>
      <c r="I408" s="94"/>
      <c r="J408" s="87"/>
      <c r="K408" s="254"/>
    </row>
    <row r="409" spans="1:11" x14ac:dyDescent="0.25">
      <c r="A409" s="89"/>
      <c r="B409" s="90"/>
      <c r="C409" s="249" t="s">
        <v>723</v>
      </c>
      <c r="D409" s="92"/>
      <c r="E409" s="92"/>
      <c r="F409" s="93"/>
      <c r="G409" s="93"/>
      <c r="H409" s="93"/>
      <c r="I409" s="94"/>
      <c r="J409" s="87"/>
      <c r="K409" s="254"/>
    </row>
    <row r="410" spans="1:11" x14ac:dyDescent="0.25">
      <c r="A410" s="89"/>
      <c r="B410" s="90"/>
      <c r="C410" s="97" t="s">
        <v>724</v>
      </c>
      <c r="D410" s="92"/>
      <c r="E410" s="92"/>
      <c r="F410" s="93"/>
      <c r="G410" s="93"/>
      <c r="H410" s="93"/>
      <c r="I410" s="94"/>
      <c r="J410" s="87"/>
      <c r="K410" s="254"/>
    </row>
    <row r="411" spans="1:11" x14ac:dyDescent="0.25">
      <c r="A411" s="89"/>
      <c r="B411" s="90"/>
      <c r="C411" s="97" t="s">
        <v>725</v>
      </c>
      <c r="D411" s="98"/>
      <c r="E411" s="92"/>
      <c r="F411" s="93"/>
      <c r="G411" s="93"/>
      <c r="H411" s="93"/>
      <c r="I411" s="94"/>
      <c r="J411" s="87"/>
      <c r="K411" s="254"/>
    </row>
    <row r="412" spans="1:11" x14ac:dyDescent="0.25">
      <c r="A412" s="201"/>
      <c r="B412" s="202"/>
      <c r="C412" s="251" t="s">
        <v>726</v>
      </c>
      <c r="H412" s="93"/>
      <c r="I412" s="100"/>
      <c r="J412" s="87"/>
      <c r="K412" s="254"/>
    </row>
    <row r="413" spans="1:11" x14ac:dyDescent="0.25">
      <c r="A413" s="201"/>
      <c r="B413" s="202"/>
      <c r="C413" s="246" t="s">
        <v>727</v>
      </c>
      <c r="D413" s="92"/>
      <c r="E413" s="92"/>
      <c r="F413" s="93"/>
      <c r="G413" s="93"/>
      <c r="H413" s="93"/>
      <c r="I413" s="94"/>
      <c r="J413" s="87"/>
      <c r="K413" s="254"/>
    </row>
    <row r="414" spans="1:11" x14ac:dyDescent="0.25">
      <c r="A414" s="201"/>
      <c r="B414" s="202"/>
      <c r="C414" s="246" t="s">
        <v>728</v>
      </c>
      <c r="D414" s="92"/>
      <c r="E414" s="92"/>
      <c r="F414" s="93"/>
      <c r="G414" s="93"/>
      <c r="H414" s="93"/>
      <c r="I414" s="94"/>
      <c r="J414" s="87"/>
      <c r="K414" s="254"/>
    </row>
    <row r="415" spans="1:11" x14ac:dyDescent="0.25">
      <c r="A415" s="197"/>
      <c r="B415" s="203"/>
      <c r="C415" s="246" t="s">
        <v>729</v>
      </c>
      <c r="D415" s="92"/>
      <c r="E415" s="92"/>
      <c r="F415" s="93"/>
      <c r="G415" s="93"/>
      <c r="H415" s="93"/>
      <c r="I415" s="94"/>
      <c r="J415" s="87"/>
      <c r="K415" s="254"/>
    </row>
    <row r="416" spans="1:11" x14ac:dyDescent="0.25">
      <c r="A416" s="205"/>
      <c r="B416" s="206"/>
      <c r="C416" s="97" t="s">
        <v>730</v>
      </c>
      <c r="D416" s="92"/>
      <c r="E416" s="92"/>
      <c r="F416" s="93"/>
      <c r="G416" s="93"/>
      <c r="H416" s="93"/>
      <c r="I416" s="94"/>
      <c r="J416" s="87"/>
      <c r="K416" s="254"/>
    </row>
    <row r="417" spans="1:11" x14ac:dyDescent="0.25">
      <c r="A417" s="89"/>
      <c r="B417" s="90"/>
      <c r="C417" s="97" t="s">
        <v>731</v>
      </c>
      <c r="D417" s="98"/>
      <c r="E417" s="92"/>
      <c r="F417" s="93"/>
      <c r="G417" s="93"/>
      <c r="H417" s="93"/>
      <c r="I417" s="94"/>
      <c r="J417" s="87"/>
      <c r="K417" s="254"/>
    </row>
    <row r="418" spans="1:11" x14ac:dyDescent="0.25">
      <c r="A418" s="89"/>
      <c r="B418" s="90"/>
      <c r="C418" s="97" t="s">
        <v>732</v>
      </c>
      <c r="D418" s="92"/>
      <c r="E418" s="92"/>
      <c r="F418" s="93"/>
      <c r="G418" s="93"/>
      <c r="H418" s="93"/>
      <c r="I418" s="94"/>
      <c r="J418" s="87"/>
      <c r="K418" s="254"/>
    </row>
    <row r="419" spans="1:11" x14ac:dyDescent="0.25">
      <c r="A419" s="89"/>
      <c r="B419" s="90"/>
      <c r="C419" s="249" t="s">
        <v>733</v>
      </c>
      <c r="D419" s="92"/>
      <c r="E419" s="92"/>
      <c r="F419" s="93"/>
      <c r="G419" s="93"/>
      <c r="H419" s="93"/>
      <c r="I419" s="94"/>
      <c r="J419" s="87"/>
      <c r="K419" s="254"/>
    </row>
    <row r="420" spans="1:11" x14ac:dyDescent="0.25">
      <c r="A420" s="89"/>
      <c r="B420" s="90"/>
      <c r="C420" s="250" t="s">
        <v>734</v>
      </c>
      <c r="D420" s="92"/>
      <c r="E420" s="92"/>
      <c r="F420" s="93"/>
      <c r="G420" s="93"/>
      <c r="H420" s="93"/>
      <c r="I420" s="94"/>
      <c r="J420" s="87"/>
      <c r="K420" s="254"/>
    </row>
    <row r="421" spans="1:11" x14ac:dyDescent="0.25">
      <c r="A421" s="89"/>
      <c r="B421" s="90"/>
      <c r="C421" s="249" t="s">
        <v>735</v>
      </c>
      <c r="D421" s="92"/>
      <c r="E421" s="92"/>
      <c r="F421" s="93"/>
      <c r="G421" s="93"/>
      <c r="H421" s="93"/>
      <c r="I421" s="94"/>
      <c r="J421" s="87"/>
      <c r="K421" s="254"/>
    </row>
    <row r="422" spans="1:11" x14ac:dyDescent="0.25">
      <c r="A422" s="89"/>
      <c r="B422" s="90"/>
      <c r="C422" s="250" t="s">
        <v>736</v>
      </c>
      <c r="D422" s="92"/>
      <c r="E422" s="92"/>
      <c r="F422" s="93"/>
      <c r="G422" s="93"/>
      <c r="H422" s="93"/>
      <c r="I422" s="94"/>
      <c r="J422" s="87"/>
      <c r="K422" s="254"/>
    </row>
    <row r="423" spans="1:11" x14ac:dyDescent="0.25">
      <c r="A423" s="89"/>
      <c r="B423" s="90"/>
      <c r="C423" s="97" t="s">
        <v>737</v>
      </c>
      <c r="D423" s="92"/>
      <c r="E423" s="92"/>
      <c r="F423" s="93"/>
      <c r="G423" s="93"/>
      <c r="H423" s="93"/>
      <c r="I423" s="94"/>
      <c r="J423" s="87"/>
      <c r="K423" s="254"/>
    </row>
    <row r="424" spans="1:11" x14ac:dyDescent="0.25">
      <c r="A424" s="89"/>
      <c r="B424" s="90"/>
      <c r="C424" s="249" t="s">
        <v>738</v>
      </c>
      <c r="D424" s="92"/>
      <c r="E424" s="92"/>
      <c r="F424" s="93"/>
      <c r="G424" s="93"/>
      <c r="H424" s="93"/>
      <c r="I424" s="94"/>
      <c r="J424" s="87"/>
      <c r="K424" s="254"/>
    </row>
    <row r="425" spans="1:11" x14ac:dyDescent="0.25">
      <c r="A425" s="89"/>
      <c r="B425" s="90"/>
      <c r="C425" s="97" t="s">
        <v>739</v>
      </c>
      <c r="D425" s="92"/>
      <c r="E425" s="92"/>
      <c r="F425" s="93"/>
      <c r="G425" s="93"/>
      <c r="H425" s="93"/>
      <c r="I425" s="94"/>
      <c r="J425" s="87"/>
      <c r="K425" s="254"/>
    </row>
    <row r="426" spans="1:11" x14ac:dyDescent="0.25">
      <c r="A426" s="89"/>
      <c r="B426" s="90"/>
      <c r="C426" s="97" t="s">
        <v>740</v>
      </c>
      <c r="D426" s="98"/>
      <c r="E426" s="92"/>
      <c r="F426" s="93"/>
      <c r="G426" s="93"/>
      <c r="H426" s="93"/>
      <c r="I426" s="94"/>
      <c r="J426" s="87"/>
      <c r="K426" s="254"/>
    </row>
    <row r="427" spans="1:11" x14ac:dyDescent="0.25">
      <c r="A427" s="89"/>
      <c r="B427" s="90">
        <v>1965</v>
      </c>
      <c r="C427" s="97" t="s">
        <v>741</v>
      </c>
      <c r="D427" s="92"/>
      <c r="E427" s="92"/>
      <c r="F427" s="93"/>
      <c r="G427" s="93"/>
      <c r="H427" s="93"/>
      <c r="I427" s="94"/>
      <c r="J427" s="255">
        <v>299</v>
      </c>
      <c r="K427" s="254"/>
    </row>
    <row r="428" spans="1:11" x14ac:dyDescent="0.25">
      <c r="A428" s="89"/>
      <c r="B428" s="90"/>
      <c r="C428" s="249" t="s">
        <v>742</v>
      </c>
      <c r="D428" s="92"/>
      <c r="E428" s="92"/>
      <c r="F428" s="93"/>
      <c r="G428" s="96">
        <v>4792</v>
      </c>
      <c r="H428" s="93" t="s">
        <v>16</v>
      </c>
      <c r="I428" s="94"/>
      <c r="J428" s="87">
        <v>1965</v>
      </c>
      <c r="K428" s="254"/>
    </row>
    <row r="429" spans="1:11" x14ac:dyDescent="0.25">
      <c r="A429" s="89"/>
      <c r="B429" s="90"/>
      <c r="C429" s="249" t="s">
        <v>743</v>
      </c>
      <c r="D429" s="92"/>
      <c r="E429" s="92"/>
      <c r="F429" s="93"/>
      <c r="G429" s="96">
        <v>1608</v>
      </c>
      <c r="H429" s="93" t="s">
        <v>16</v>
      </c>
      <c r="I429" s="94"/>
      <c r="J429" s="87"/>
      <c r="K429" s="254"/>
    </row>
    <row r="430" spans="1:11" x14ac:dyDescent="0.25">
      <c r="A430" s="89"/>
      <c r="B430" s="90"/>
      <c r="C430" s="97"/>
      <c r="D430" s="98"/>
      <c r="E430" s="92"/>
      <c r="F430" s="93"/>
      <c r="G430" s="93"/>
      <c r="H430" s="93"/>
      <c r="I430" s="109" t="s">
        <v>744</v>
      </c>
      <c r="J430" s="87">
        <f>J427+J356+J300+J253+J228+J186+J142+J115+J72+J47</f>
        <v>1308</v>
      </c>
      <c r="K430" s="254"/>
    </row>
    <row r="431" spans="1:11" x14ac:dyDescent="0.25">
      <c r="A431" s="89"/>
      <c r="B431" s="90"/>
      <c r="C431" s="97"/>
      <c r="D431" s="92"/>
      <c r="E431" s="92"/>
      <c r="F431" s="93"/>
      <c r="G431" s="93"/>
      <c r="H431" s="93"/>
      <c r="I431" s="109" t="s">
        <v>352</v>
      </c>
      <c r="J431" s="261">
        <f>J428+J357+J301+J254+J229+J187+J143+J116+J73+J48</f>
        <v>5085.8100000000004</v>
      </c>
      <c r="K431" s="23"/>
    </row>
    <row r="432" spans="1:11" x14ac:dyDescent="0.25">
      <c r="A432" s="294" t="s">
        <v>4</v>
      </c>
      <c r="B432" s="294" t="s">
        <v>336</v>
      </c>
      <c r="C432" s="325" t="s">
        <v>741</v>
      </c>
      <c r="D432" s="307" t="s">
        <v>6</v>
      </c>
      <c r="E432" s="307" t="s">
        <v>338</v>
      </c>
      <c r="F432" s="307" t="s">
        <v>339</v>
      </c>
      <c r="G432" s="294" t="s">
        <v>340</v>
      </c>
      <c r="H432" s="294" t="s">
        <v>341</v>
      </c>
      <c r="I432" s="294" t="s">
        <v>34</v>
      </c>
      <c r="J432" s="294" t="s">
        <v>324</v>
      </c>
      <c r="K432" s="294" t="s">
        <v>342</v>
      </c>
    </row>
    <row r="433" spans="1:11" x14ac:dyDescent="0.25">
      <c r="A433" s="294"/>
      <c r="B433" s="294"/>
      <c r="C433" s="294"/>
      <c r="D433" s="308"/>
      <c r="E433" s="308"/>
      <c r="F433" s="308"/>
      <c r="G433" s="294"/>
      <c r="H433" s="294"/>
      <c r="I433" s="294"/>
      <c r="J433" s="294"/>
      <c r="K433" s="294"/>
    </row>
    <row r="434" spans="1:11" x14ac:dyDescent="0.25">
      <c r="A434" s="89"/>
      <c r="B434" s="95"/>
      <c r="C434" s="91"/>
      <c r="D434" s="91" t="s">
        <v>16</v>
      </c>
      <c r="E434" s="92"/>
      <c r="F434" s="96"/>
      <c r="G434" s="96"/>
      <c r="H434" s="96"/>
      <c r="I434" s="96"/>
      <c r="J434" s="87"/>
      <c r="K434" s="339"/>
    </row>
    <row r="435" spans="1:11" x14ac:dyDescent="0.25">
      <c r="A435" s="300" t="s">
        <v>353</v>
      </c>
      <c r="B435" s="322" t="s">
        <v>20</v>
      </c>
      <c r="C435" s="97" t="s">
        <v>745</v>
      </c>
      <c r="D435" s="92"/>
      <c r="E435" s="92"/>
      <c r="F435" s="96"/>
      <c r="G435" s="96"/>
      <c r="H435" s="96"/>
      <c r="I435" s="96"/>
      <c r="J435" s="96"/>
      <c r="K435" s="340"/>
    </row>
    <row r="436" spans="1:11" x14ac:dyDescent="0.25">
      <c r="A436" s="301"/>
      <c r="B436" s="323"/>
      <c r="D436" s="92"/>
      <c r="E436" s="92"/>
      <c r="F436" s="93"/>
      <c r="G436" s="93"/>
      <c r="H436" s="93"/>
      <c r="I436" s="94"/>
      <c r="J436" s="87">
        <f t="shared" ref="J436:J444" si="0">+E436*F436*G436</f>
        <v>0</v>
      </c>
      <c r="K436" s="340"/>
    </row>
    <row r="437" spans="1:11" x14ac:dyDescent="0.25">
      <c r="A437" s="301"/>
      <c r="B437" s="323"/>
      <c r="C437" s="91" t="s">
        <v>746</v>
      </c>
      <c r="D437" s="98" t="s">
        <v>747</v>
      </c>
      <c r="E437" s="92" t="s">
        <v>748</v>
      </c>
      <c r="F437" s="93">
        <f t="shared" ref="F437:F442" si="1">0.9+0.4</f>
        <v>1.3</v>
      </c>
      <c r="G437" s="93">
        <v>1.35</v>
      </c>
      <c r="H437" s="93"/>
      <c r="I437" s="94"/>
      <c r="J437" s="87">
        <f t="shared" si="0"/>
        <v>61.653150000000011</v>
      </c>
      <c r="K437" s="340"/>
    </row>
    <row r="438" spans="1:11" x14ac:dyDescent="0.25">
      <c r="A438" s="301"/>
      <c r="B438" s="323"/>
      <c r="C438" s="99" t="s">
        <v>354</v>
      </c>
      <c r="D438" s="92"/>
      <c r="E438" s="92" t="s">
        <v>749</v>
      </c>
      <c r="F438" s="93">
        <f t="shared" si="1"/>
        <v>1.3</v>
      </c>
      <c r="G438" s="93">
        <v>1.35</v>
      </c>
      <c r="H438" s="93"/>
      <c r="I438" s="94"/>
      <c r="J438" s="87">
        <f t="shared" si="0"/>
        <v>13.022100000000002</v>
      </c>
      <c r="K438" s="340"/>
    </row>
    <row r="439" spans="1:11" x14ac:dyDescent="0.25">
      <c r="A439" s="301"/>
      <c r="B439" s="323"/>
      <c r="C439" s="91"/>
      <c r="D439" s="100"/>
      <c r="E439" s="92" t="s">
        <v>750</v>
      </c>
      <c r="F439" s="93">
        <f t="shared" si="1"/>
        <v>1.3</v>
      </c>
      <c r="G439" s="93">
        <v>1.35</v>
      </c>
      <c r="H439" s="93"/>
      <c r="I439" s="100"/>
      <c r="J439" s="87">
        <f t="shared" si="0"/>
        <v>13.759200000000002</v>
      </c>
      <c r="K439" s="340"/>
    </row>
    <row r="440" spans="1:11" x14ac:dyDescent="0.25">
      <c r="A440" s="301"/>
      <c r="B440" s="323"/>
      <c r="C440" s="91"/>
      <c r="D440" s="92"/>
      <c r="E440" s="92" t="s">
        <v>751</v>
      </c>
      <c r="F440" s="93">
        <f t="shared" si="1"/>
        <v>1.3</v>
      </c>
      <c r="G440" s="93">
        <v>1.35</v>
      </c>
      <c r="H440" s="93"/>
      <c r="I440" s="94"/>
      <c r="J440" s="87">
        <f t="shared" si="0"/>
        <v>5.6160000000000005</v>
      </c>
      <c r="K440" s="340"/>
    </row>
    <row r="441" spans="1:11" x14ac:dyDescent="0.25">
      <c r="A441" s="302"/>
      <c r="B441" s="324"/>
      <c r="C441" s="91"/>
      <c r="D441" s="92"/>
      <c r="E441" s="92" t="s">
        <v>752</v>
      </c>
      <c r="F441" s="93">
        <f t="shared" si="1"/>
        <v>1.3</v>
      </c>
      <c r="G441" s="93">
        <v>1.35</v>
      </c>
      <c r="H441" s="93"/>
      <c r="I441" s="94"/>
      <c r="J441" s="87">
        <f t="shared" si="0"/>
        <v>3.1590000000000007</v>
      </c>
      <c r="K441" s="340"/>
    </row>
    <row r="442" spans="1:11" x14ac:dyDescent="0.25">
      <c r="A442" s="89"/>
      <c r="B442" s="90"/>
      <c r="C442" s="91"/>
      <c r="D442" s="92"/>
      <c r="E442" s="92" t="s">
        <v>753</v>
      </c>
      <c r="F442" s="93">
        <f t="shared" si="1"/>
        <v>1.3</v>
      </c>
      <c r="G442" s="93">
        <v>1.35</v>
      </c>
      <c r="H442" s="93"/>
      <c r="I442" s="94"/>
      <c r="J442" s="87">
        <f t="shared" si="0"/>
        <v>3.3344999999999998</v>
      </c>
      <c r="K442" s="340"/>
    </row>
    <row r="443" spans="1:11" x14ac:dyDescent="0.25">
      <c r="A443" s="89"/>
      <c r="B443" s="90"/>
      <c r="C443" s="91"/>
      <c r="D443" s="92"/>
      <c r="E443" s="92" t="s">
        <v>754</v>
      </c>
      <c r="F443" s="93">
        <v>1.3</v>
      </c>
      <c r="G443" s="93">
        <v>1.35</v>
      </c>
      <c r="H443" s="93"/>
      <c r="I443" s="94"/>
      <c r="J443" s="87">
        <f t="shared" si="0"/>
        <v>1.3864500000000002</v>
      </c>
      <c r="K443" s="340"/>
    </row>
    <row r="444" spans="1:11" x14ac:dyDescent="0.25">
      <c r="A444" s="89"/>
      <c r="B444" s="90"/>
      <c r="C444" s="91"/>
      <c r="D444" s="98" t="s">
        <v>755</v>
      </c>
      <c r="E444" s="92" t="s">
        <v>756</v>
      </c>
      <c r="F444" s="93">
        <v>1</v>
      </c>
      <c r="G444" s="93">
        <v>1</v>
      </c>
      <c r="H444" s="93"/>
      <c r="I444" s="94"/>
      <c r="J444" s="87">
        <f t="shared" si="0"/>
        <v>7.05</v>
      </c>
      <c r="K444" s="340"/>
    </row>
    <row r="445" spans="1:11" x14ac:dyDescent="0.25">
      <c r="A445" s="89"/>
      <c r="B445" s="90"/>
      <c r="C445" s="91"/>
      <c r="D445" s="92"/>
      <c r="E445" s="92"/>
      <c r="F445" s="93"/>
      <c r="G445" s="93"/>
      <c r="H445" s="93"/>
      <c r="I445" s="94"/>
      <c r="J445" s="87"/>
      <c r="K445" s="340"/>
    </row>
    <row r="446" spans="1:11" x14ac:dyDescent="0.25">
      <c r="A446" s="89"/>
      <c r="B446" s="90"/>
      <c r="C446" s="99" t="s">
        <v>757</v>
      </c>
      <c r="D446" s="92"/>
      <c r="E446" s="92"/>
      <c r="F446" s="93"/>
      <c r="G446" s="93"/>
      <c r="H446" s="93"/>
      <c r="I446" s="94"/>
      <c r="J446" s="87"/>
      <c r="K446" s="340"/>
    </row>
    <row r="447" spans="1:11" x14ac:dyDescent="0.25">
      <c r="A447" s="89"/>
      <c r="B447" s="90"/>
      <c r="C447" s="102" t="s">
        <v>758</v>
      </c>
      <c r="D447" s="92"/>
      <c r="E447" s="92" t="s">
        <v>759</v>
      </c>
      <c r="F447" s="93">
        <f>0.9+0.4</f>
        <v>1.3</v>
      </c>
      <c r="G447" s="93">
        <v>1.35</v>
      </c>
      <c r="H447" s="93"/>
      <c r="I447" s="94"/>
      <c r="J447" s="87">
        <f>+E447*F447*G447</f>
        <v>115.04025000000001</v>
      </c>
      <c r="K447" s="340"/>
    </row>
    <row r="448" spans="1:11" x14ac:dyDescent="0.25">
      <c r="A448" s="89"/>
      <c r="B448" s="90"/>
      <c r="C448" s="91"/>
      <c r="D448" s="92"/>
      <c r="E448" s="92" t="s">
        <v>760</v>
      </c>
      <c r="F448" s="93">
        <f>0.9+0.4</f>
        <v>1.3</v>
      </c>
      <c r="G448" s="93">
        <v>1.35</v>
      </c>
      <c r="H448" s="93"/>
      <c r="I448" s="94"/>
      <c r="J448" s="87">
        <f>+E448*F448*G448</f>
        <v>94.664700000000011</v>
      </c>
      <c r="K448" s="340"/>
    </row>
    <row r="449" spans="1:11" x14ac:dyDescent="0.25">
      <c r="A449" s="89"/>
      <c r="B449" s="90"/>
      <c r="C449" s="91"/>
      <c r="D449" s="92"/>
      <c r="E449" s="92" t="s">
        <v>761</v>
      </c>
      <c r="F449" s="93">
        <v>1.3</v>
      </c>
      <c r="G449" s="93">
        <v>1.35</v>
      </c>
      <c r="H449" s="93"/>
      <c r="I449" s="94"/>
      <c r="J449" s="87">
        <f>+E449*F449*G449</f>
        <v>15.005250000000004</v>
      </c>
      <c r="K449" s="340"/>
    </row>
    <row r="450" spans="1:11" x14ac:dyDescent="0.25">
      <c r="A450" s="89"/>
      <c r="B450" s="90"/>
      <c r="C450" s="91"/>
      <c r="D450" s="92"/>
      <c r="E450" s="92"/>
      <c r="F450" s="93"/>
      <c r="G450" s="93"/>
      <c r="H450" s="93"/>
      <c r="I450" s="94"/>
      <c r="J450" s="87"/>
      <c r="K450" s="340"/>
    </row>
    <row r="451" spans="1:11" x14ac:dyDescent="0.25">
      <c r="A451" s="89"/>
      <c r="B451" s="90"/>
      <c r="C451" s="99" t="s">
        <v>762</v>
      </c>
      <c r="D451" s="92"/>
      <c r="E451" s="92"/>
      <c r="F451" s="93"/>
      <c r="G451" s="93"/>
      <c r="H451" s="93"/>
      <c r="I451" s="94"/>
      <c r="J451" s="87"/>
      <c r="K451" s="340"/>
    </row>
    <row r="452" spans="1:11" x14ac:dyDescent="0.25">
      <c r="A452" s="89"/>
      <c r="B452" s="90"/>
      <c r="C452" s="91" t="s">
        <v>763</v>
      </c>
      <c r="D452" s="92"/>
      <c r="E452" s="92" t="s">
        <v>764</v>
      </c>
      <c r="F452" s="93">
        <f>0.9+0.4</f>
        <v>1.3</v>
      </c>
      <c r="G452" s="93">
        <v>1.35</v>
      </c>
      <c r="H452" s="93"/>
      <c r="I452" s="94"/>
      <c r="J452" s="87">
        <f t="shared" ref="J452:J460" si="2">+E452*F452*G452</f>
        <v>114.67170000000002</v>
      </c>
      <c r="K452" s="340"/>
    </row>
    <row r="453" spans="1:11" x14ac:dyDescent="0.25">
      <c r="A453" s="89"/>
      <c r="B453" s="90"/>
      <c r="C453" s="91"/>
      <c r="D453" s="98" t="s">
        <v>765</v>
      </c>
      <c r="E453" s="92" t="s">
        <v>766</v>
      </c>
      <c r="F453" s="93">
        <v>1.3</v>
      </c>
      <c r="G453" s="93">
        <v>1.35</v>
      </c>
      <c r="H453" s="93"/>
      <c r="I453" s="94"/>
      <c r="J453" s="87">
        <f t="shared" si="2"/>
        <v>15.198300000000001</v>
      </c>
      <c r="K453" s="340"/>
    </row>
    <row r="454" spans="1:11" x14ac:dyDescent="0.25">
      <c r="A454" s="89"/>
      <c r="B454" s="90"/>
      <c r="C454" s="91"/>
      <c r="D454" s="92"/>
      <c r="E454" s="92" t="s">
        <v>767</v>
      </c>
      <c r="F454" s="93">
        <f>0.9+0.4</f>
        <v>1.3</v>
      </c>
      <c r="G454" s="93">
        <v>1.35</v>
      </c>
      <c r="H454" s="93"/>
      <c r="I454" s="94"/>
      <c r="J454" s="87">
        <f t="shared" si="2"/>
        <v>98.315100000000015</v>
      </c>
      <c r="K454" s="340"/>
    </row>
    <row r="455" spans="1:11" x14ac:dyDescent="0.25">
      <c r="A455" s="89"/>
      <c r="B455" s="90"/>
      <c r="C455" s="99" t="s">
        <v>768</v>
      </c>
      <c r="D455" s="92"/>
      <c r="E455" s="92" t="s">
        <v>766</v>
      </c>
      <c r="F455" s="93">
        <f>0.9+0.4</f>
        <v>1.3</v>
      </c>
      <c r="G455" s="93">
        <v>1.35</v>
      </c>
      <c r="H455" s="93"/>
      <c r="I455" s="94"/>
      <c r="J455" s="87">
        <f t="shared" si="2"/>
        <v>15.198300000000001</v>
      </c>
      <c r="K455" s="340"/>
    </row>
    <row r="456" spans="1:11" x14ac:dyDescent="0.25">
      <c r="A456" s="89"/>
      <c r="B456" s="90"/>
      <c r="C456" s="91"/>
      <c r="D456" s="98" t="s">
        <v>763</v>
      </c>
      <c r="E456" s="92" t="s">
        <v>769</v>
      </c>
      <c r="F456" s="93">
        <f>0.9+0.4</f>
        <v>1.3</v>
      </c>
      <c r="G456" s="93">
        <v>1.35</v>
      </c>
      <c r="H456" s="93"/>
      <c r="I456" s="94"/>
      <c r="J456" s="87">
        <f t="shared" si="2"/>
        <v>116.2512</v>
      </c>
      <c r="K456" s="340"/>
    </row>
    <row r="457" spans="1:11" x14ac:dyDescent="0.25">
      <c r="A457" s="89"/>
      <c r="B457" s="90"/>
      <c r="C457" s="91"/>
      <c r="D457" s="92"/>
      <c r="E457" s="92" t="s">
        <v>770</v>
      </c>
      <c r="F457" s="93">
        <f>0.9+0.4</f>
        <v>1.3</v>
      </c>
      <c r="G457" s="93">
        <v>1.35</v>
      </c>
      <c r="H457" s="93"/>
      <c r="I457" s="94"/>
      <c r="J457" s="87">
        <f t="shared" si="2"/>
        <v>90.92655000000002</v>
      </c>
      <c r="K457" s="340"/>
    </row>
    <row r="458" spans="1:11" x14ac:dyDescent="0.25">
      <c r="A458" s="89"/>
      <c r="B458" s="90"/>
      <c r="C458" s="91"/>
      <c r="D458" s="98" t="s">
        <v>771</v>
      </c>
      <c r="E458" s="92" t="s">
        <v>772</v>
      </c>
      <c r="F458" s="93">
        <v>1</v>
      </c>
      <c r="G458" s="93">
        <v>1.35</v>
      </c>
      <c r="H458" s="93"/>
      <c r="I458" s="94"/>
      <c r="J458" s="87">
        <f t="shared" si="2"/>
        <v>9.2745000000000015</v>
      </c>
      <c r="K458" s="340"/>
    </row>
    <row r="459" spans="1:11" x14ac:dyDescent="0.25">
      <c r="A459" s="89"/>
      <c r="B459" s="90"/>
      <c r="C459" s="91"/>
      <c r="D459" s="98" t="s">
        <v>765</v>
      </c>
      <c r="E459" s="92" t="s">
        <v>773</v>
      </c>
      <c r="F459" s="93">
        <v>1.3</v>
      </c>
      <c r="G459" s="93">
        <v>1.35</v>
      </c>
      <c r="H459" s="93"/>
      <c r="I459" s="94"/>
      <c r="J459" s="87">
        <f t="shared" si="2"/>
        <v>15.900300000000001</v>
      </c>
      <c r="K459" s="340"/>
    </row>
    <row r="460" spans="1:11" x14ac:dyDescent="0.25">
      <c r="A460" s="89"/>
      <c r="B460" s="90"/>
      <c r="C460" s="91"/>
      <c r="D460" s="98" t="s">
        <v>765</v>
      </c>
      <c r="E460" s="92" t="s">
        <v>766</v>
      </c>
      <c r="F460" s="93">
        <f>0.9+0.4</f>
        <v>1.3</v>
      </c>
      <c r="G460" s="93">
        <v>1.35</v>
      </c>
      <c r="H460" s="93"/>
      <c r="I460" s="94"/>
      <c r="J460" s="87">
        <f t="shared" si="2"/>
        <v>15.198300000000001</v>
      </c>
      <c r="K460" s="340"/>
    </row>
    <row r="461" spans="1:11" x14ac:dyDescent="0.25">
      <c r="A461" s="89"/>
      <c r="B461" s="90"/>
      <c r="C461" s="99" t="s">
        <v>774</v>
      </c>
      <c r="D461" s="92"/>
      <c r="E461" s="92"/>
      <c r="F461" s="93"/>
      <c r="G461" s="93"/>
      <c r="H461" s="93"/>
      <c r="I461" s="94"/>
      <c r="J461" s="87"/>
      <c r="K461" s="340"/>
    </row>
    <row r="462" spans="1:11" x14ac:dyDescent="0.25">
      <c r="A462" s="89"/>
      <c r="B462" s="90"/>
      <c r="C462" s="91"/>
      <c r="D462" s="92"/>
      <c r="E462" s="92" t="s">
        <v>775</v>
      </c>
      <c r="F462" s="93">
        <f t="shared" ref="F462:F469" si="3">0.9+0.4</f>
        <v>1.3</v>
      </c>
      <c r="G462" s="93">
        <v>1.35</v>
      </c>
      <c r="H462" s="93"/>
      <c r="I462" s="94"/>
      <c r="J462" s="87">
        <f t="shared" ref="J462:J469" si="4">+E462*F462*G462</f>
        <v>78.32565000000001</v>
      </c>
      <c r="K462" s="340"/>
    </row>
    <row r="463" spans="1:11" x14ac:dyDescent="0.25">
      <c r="A463" s="89"/>
      <c r="B463" s="90"/>
      <c r="C463" s="91"/>
      <c r="D463" s="92"/>
      <c r="E463" s="92" t="s">
        <v>776</v>
      </c>
      <c r="F463" s="93">
        <f t="shared" si="3"/>
        <v>1.3</v>
      </c>
      <c r="G463" s="93">
        <v>1.35</v>
      </c>
      <c r="H463" s="93"/>
      <c r="I463" s="94"/>
      <c r="J463" s="87">
        <f t="shared" si="4"/>
        <v>6.9497999999999998</v>
      </c>
      <c r="K463" s="340"/>
    </row>
    <row r="464" spans="1:11" x14ac:dyDescent="0.25">
      <c r="A464" s="89"/>
      <c r="B464" s="90"/>
      <c r="C464" s="91"/>
      <c r="D464" s="92"/>
      <c r="E464" s="92" t="s">
        <v>777</v>
      </c>
      <c r="F464" s="93">
        <f t="shared" si="3"/>
        <v>1.3</v>
      </c>
      <c r="G464" s="93">
        <v>1.35</v>
      </c>
      <c r="H464" s="93"/>
      <c r="I464" s="94"/>
      <c r="J464" s="87">
        <f t="shared" si="4"/>
        <v>25.254450000000002</v>
      </c>
      <c r="K464" s="340"/>
    </row>
    <row r="465" spans="1:11" x14ac:dyDescent="0.25">
      <c r="A465" s="89"/>
      <c r="B465" s="90"/>
      <c r="C465" s="124"/>
      <c r="D465" s="92"/>
      <c r="E465" s="92" t="s">
        <v>778</v>
      </c>
      <c r="F465" s="93">
        <f t="shared" si="3"/>
        <v>1.3</v>
      </c>
      <c r="G465" s="93">
        <v>1.35</v>
      </c>
      <c r="H465" s="93"/>
      <c r="I465" s="94"/>
      <c r="J465" s="87">
        <f t="shared" si="4"/>
        <v>6.7041000000000004</v>
      </c>
      <c r="K465" s="340"/>
    </row>
    <row r="466" spans="1:11" x14ac:dyDescent="0.25">
      <c r="A466" s="89"/>
      <c r="B466" s="121"/>
      <c r="C466" s="120"/>
      <c r="D466" s="122"/>
      <c r="E466" s="92" t="s">
        <v>779</v>
      </c>
      <c r="F466" s="93">
        <f t="shared" si="3"/>
        <v>1.3</v>
      </c>
      <c r="G466" s="93">
        <v>1.35</v>
      </c>
      <c r="H466" s="103"/>
      <c r="I466" s="104"/>
      <c r="J466" s="87">
        <f t="shared" si="4"/>
        <v>3.5451000000000006</v>
      </c>
      <c r="K466" s="340"/>
    </row>
    <row r="467" spans="1:11" x14ac:dyDescent="0.25">
      <c r="A467" s="89"/>
      <c r="B467" s="121"/>
      <c r="C467" s="120"/>
      <c r="D467" s="122"/>
      <c r="E467" s="92" t="s">
        <v>780</v>
      </c>
      <c r="F467" s="93">
        <f t="shared" si="3"/>
        <v>1.3</v>
      </c>
      <c r="G467" s="93">
        <v>1.35</v>
      </c>
      <c r="H467" s="103"/>
      <c r="I467" s="104"/>
      <c r="J467" s="87">
        <f t="shared" si="4"/>
        <v>11.337300000000001</v>
      </c>
      <c r="K467" s="340"/>
    </row>
    <row r="468" spans="1:11" x14ac:dyDescent="0.25">
      <c r="A468" s="89"/>
      <c r="B468" s="121"/>
      <c r="C468" s="120"/>
      <c r="D468" s="123"/>
      <c r="E468" s="105">
        <v>55.06</v>
      </c>
      <c r="F468" s="93">
        <f t="shared" si="3"/>
        <v>1.3</v>
      </c>
      <c r="G468" s="93">
        <v>1.35</v>
      </c>
      <c r="H468" s="100"/>
      <c r="I468" s="100"/>
      <c r="J468" s="87">
        <f t="shared" si="4"/>
        <v>96.630300000000005</v>
      </c>
      <c r="K468" s="340"/>
    </row>
    <row r="469" spans="1:11" x14ac:dyDescent="0.25">
      <c r="A469" s="89"/>
      <c r="B469" s="121"/>
      <c r="C469" s="120"/>
      <c r="D469" s="123"/>
      <c r="E469" s="105">
        <v>6.85</v>
      </c>
      <c r="F469" s="93">
        <f t="shared" si="3"/>
        <v>1.3</v>
      </c>
      <c r="G469" s="93">
        <v>1.35</v>
      </c>
      <c r="H469" s="100"/>
      <c r="I469" s="100"/>
      <c r="J469" s="87">
        <f t="shared" si="4"/>
        <v>12.021749999999999</v>
      </c>
      <c r="K469" s="340"/>
    </row>
    <row r="470" spans="1:11" x14ac:dyDescent="0.25">
      <c r="A470" s="89"/>
      <c r="B470" s="100"/>
      <c r="C470" s="113" t="s">
        <v>781</v>
      </c>
      <c r="D470" s="92"/>
      <c r="E470" s="105"/>
      <c r="F470" s="93"/>
      <c r="G470" s="93"/>
      <c r="H470" s="93"/>
      <c r="I470" s="94"/>
      <c r="J470" s="87"/>
      <c r="K470" s="340"/>
    </row>
    <row r="471" spans="1:11" x14ac:dyDescent="0.25">
      <c r="A471" s="89"/>
      <c r="B471" s="100"/>
      <c r="C471" s="97"/>
      <c r="D471" s="92"/>
      <c r="E471" s="105">
        <v>26.6</v>
      </c>
      <c r="F471" s="93">
        <f>0.9+0.4</f>
        <v>1.3</v>
      </c>
      <c r="G471" s="93">
        <v>1.35</v>
      </c>
      <c r="H471" s="93"/>
      <c r="I471" s="94"/>
      <c r="J471" s="87">
        <f>E471*F471*G471</f>
        <v>46.683000000000007</v>
      </c>
      <c r="K471" s="340"/>
    </row>
    <row r="472" spans="1:11" x14ac:dyDescent="0.25">
      <c r="A472" s="89"/>
      <c r="B472" s="95"/>
      <c r="C472" s="91"/>
      <c r="D472" s="91"/>
      <c r="E472" s="105">
        <v>35.130000000000003</v>
      </c>
      <c r="F472" s="93">
        <f>0.9+0.4</f>
        <v>1.3</v>
      </c>
      <c r="G472" s="93">
        <v>1.35</v>
      </c>
      <c r="H472" s="96"/>
      <c r="I472" s="96"/>
      <c r="J472" s="87">
        <f>E472*F472*G472</f>
        <v>61.653150000000011</v>
      </c>
      <c r="K472" s="340"/>
    </row>
    <row r="473" spans="1:11" x14ac:dyDescent="0.25">
      <c r="A473" s="89"/>
      <c r="B473" s="95"/>
      <c r="C473" s="91"/>
      <c r="D473" s="91"/>
      <c r="E473" s="105">
        <v>8.91</v>
      </c>
      <c r="F473" s="93">
        <f>0.9+0.4</f>
        <v>1.3</v>
      </c>
      <c r="G473" s="93">
        <v>1.35</v>
      </c>
      <c r="H473" s="106"/>
      <c r="I473" s="107"/>
      <c r="J473" s="87">
        <f>E473*F473*G473</f>
        <v>15.637050000000002</v>
      </c>
      <c r="K473" s="340"/>
    </row>
    <row r="474" spans="1:11" x14ac:dyDescent="0.25">
      <c r="A474" s="89"/>
      <c r="B474" s="95"/>
      <c r="C474" s="91"/>
      <c r="D474" s="91"/>
      <c r="E474" s="105">
        <v>8.32</v>
      </c>
      <c r="F474" s="93">
        <f>0.9+0.4</f>
        <v>1.3</v>
      </c>
      <c r="G474" s="93">
        <v>1.35</v>
      </c>
      <c r="H474" s="106"/>
      <c r="I474" s="107"/>
      <c r="J474" s="87">
        <f>E474*F474*G474</f>
        <v>14.601600000000001</v>
      </c>
      <c r="K474" s="340"/>
    </row>
    <row r="475" spans="1:11" x14ac:dyDescent="0.25">
      <c r="A475" s="89"/>
      <c r="B475" s="95"/>
      <c r="C475" s="91"/>
      <c r="D475" s="91"/>
      <c r="E475" s="105">
        <v>1.6</v>
      </c>
      <c r="F475" s="93">
        <v>1.3</v>
      </c>
      <c r="G475" s="93">
        <v>1.35</v>
      </c>
      <c r="H475" s="106"/>
      <c r="I475" s="107">
        <v>2</v>
      </c>
      <c r="J475" s="87">
        <f>(E475*F475*G475)*I475</f>
        <v>5.6160000000000005</v>
      </c>
      <c r="K475" s="340"/>
    </row>
    <row r="476" spans="1:11" x14ac:dyDescent="0.25">
      <c r="A476" s="89"/>
      <c r="B476" s="95"/>
      <c r="C476" s="91"/>
      <c r="D476" s="91"/>
      <c r="E476" s="105">
        <v>26.6</v>
      </c>
      <c r="F476" s="93">
        <f>0.9+0.4</f>
        <v>1.3</v>
      </c>
      <c r="G476" s="93">
        <v>1.35</v>
      </c>
      <c r="H476" s="106"/>
      <c r="I476" s="107"/>
      <c r="J476" s="87">
        <f>E476*F476*G476</f>
        <v>46.683000000000007</v>
      </c>
      <c r="K476" s="340"/>
    </row>
    <row r="477" spans="1:11" x14ac:dyDescent="0.25">
      <c r="A477" s="89"/>
      <c r="B477" s="95"/>
      <c r="C477" s="99" t="s">
        <v>619</v>
      </c>
      <c r="D477" s="91"/>
      <c r="E477" s="105"/>
      <c r="F477" s="96"/>
      <c r="G477" s="93"/>
      <c r="H477" s="106"/>
      <c r="I477" s="107"/>
      <c r="J477" s="87"/>
      <c r="K477" s="340"/>
    </row>
    <row r="478" spans="1:11" x14ac:dyDescent="0.25">
      <c r="A478" s="89"/>
      <c r="B478" s="95"/>
      <c r="C478" s="91" t="s">
        <v>782</v>
      </c>
      <c r="D478" s="91"/>
      <c r="E478" s="105">
        <v>47.49</v>
      </c>
      <c r="F478" s="96">
        <v>1.3</v>
      </c>
      <c r="G478" s="93">
        <v>1.35</v>
      </c>
      <c r="H478" s="106"/>
      <c r="I478" s="107"/>
      <c r="J478" s="87">
        <f>E478*F478*G478</f>
        <v>83.344950000000011</v>
      </c>
      <c r="K478" s="340"/>
    </row>
    <row r="479" spans="1:11" x14ac:dyDescent="0.25">
      <c r="A479" s="89"/>
      <c r="B479" s="95"/>
      <c r="C479" s="91"/>
      <c r="D479" s="91"/>
      <c r="E479" s="105">
        <v>30.2</v>
      </c>
      <c r="F479" s="96">
        <v>1.3</v>
      </c>
      <c r="G479" s="93">
        <v>1.35</v>
      </c>
      <c r="H479" s="106"/>
      <c r="I479" s="107"/>
      <c r="J479" s="87">
        <f>E479*F479*G479</f>
        <v>53.000999999999998</v>
      </c>
      <c r="K479" s="340"/>
    </row>
    <row r="480" spans="1:11" x14ac:dyDescent="0.25">
      <c r="A480" s="89"/>
      <c r="B480" s="95"/>
      <c r="C480" s="91"/>
      <c r="D480" s="91"/>
      <c r="E480" s="105">
        <v>33.020000000000003</v>
      </c>
      <c r="F480" s="96">
        <v>1.3</v>
      </c>
      <c r="G480" s="93">
        <v>1.35</v>
      </c>
      <c r="H480" s="106"/>
      <c r="I480" s="107"/>
      <c r="J480" s="87">
        <f>E480*F480*G480</f>
        <v>57.950100000000013</v>
      </c>
      <c r="K480" s="340"/>
    </row>
    <row r="481" spans="1:11" x14ac:dyDescent="0.25">
      <c r="A481" s="89"/>
      <c r="B481" s="95"/>
      <c r="C481" s="91"/>
      <c r="D481" s="91"/>
      <c r="E481" s="105">
        <v>33.020000000000003</v>
      </c>
      <c r="F481" s="96">
        <v>1.3</v>
      </c>
      <c r="G481" s="93">
        <v>1.35</v>
      </c>
      <c r="H481" s="106"/>
      <c r="I481" s="107"/>
      <c r="J481" s="87">
        <f>E481*F481*G481</f>
        <v>57.950100000000013</v>
      </c>
      <c r="K481" s="340"/>
    </row>
    <row r="482" spans="1:11" x14ac:dyDescent="0.25">
      <c r="A482" s="89"/>
      <c r="B482" s="95"/>
      <c r="C482" s="91"/>
      <c r="D482" s="91"/>
      <c r="E482" s="105">
        <v>46.5</v>
      </c>
      <c r="F482" s="96">
        <v>1.3</v>
      </c>
      <c r="G482" s="93">
        <v>1.35</v>
      </c>
      <c r="H482" s="108"/>
      <c r="I482" s="108"/>
      <c r="J482" s="87">
        <f>E482*F482*G482</f>
        <v>81.607500000000016</v>
      </c>
      <c r="K482" s="340"/>
    </row>
    <row r="483" spans="1:11" x14ac:dyDescent="0.25">
      <c r="A483" s="89"/>
      <c r="B483" s="95"/>
      <c r="C483" s="99" t="s">
        <v>674</v>
      </c>
      <c r="D483" s="91"/>
      <c r="E483" s="92"/>
      <c r="F483" s="96"/>
      <c r="G483" s="93"/>
      <c r="H483" s="96"/>
      <c r="I483" s="96"/>
      <c r="J483" s="87"/>
      <c r="K483" s="340"/>
    </row>
    <row r="484" spans="1:11" x14ac:dyDescent="0.25">
      <c r="A484" s="110"/>
      <c r="B484" s="111"/>
      <c r="C484" s="112" t="s">
        <v>783</v>
      </c>
      <c r="D484" s="112"/>
      <c r="E484" s="92" t="s">
        <v>784</v>
      </c>
      <c r="F484" s="96">
        <v>1.3</v>
      </c>
      <c r="G484" s="93">
        <v>1.35</v>
      </c>
      <c r="H484" s="96"/>
      <c r="I484" s="96"/>
      <c r="J484" s="87">
        <f>E484*F484*G484</f>
        <v>98.122050000000002</v>
      </c>
      <c r="K484" s="341"/>
    </row>
    <row r="485" spans="1:11" x14ac:dyDescent="0.25">
      <c r="A485" s="89"/>
      <c r="B485" s="95"/>
      <c r="C485" s="91"/>
      <c r="D485" s="91"/>
      <c r="E485" s="92" t="s">
        <v>785</v>
      </c>
      <c r="F485" s="96">
        <v>1.3</v>
      </c>
      <c r="G485" s="93">
        <v>1.35</v>
      </c>
      <c r="H485" s="96"/>
      <c r="I485" s="96"/>
      <c r="J485" s="87">
        <f>E485*F485*G485</f>
        <v>97.191900000000004</v>
      </c>
      <c r="K485" s="23"/>
    </row>
    <row r="486" spans="1:11" x14ac:dyDescent="0.25">
      <c r="A486" s="117"/>
      <c r="B486" s="114"/>
      <c r="C486" s="97"/>
      <c r="D486" s="92"/>
      <c r="E486" s="92" t="s">
        <v>786</v>
      </c>
      <c r="F486" s="96">
        <v>1.3</v>
      </c>
      <c r="G486" s="93">
        <v>1.35</v>
      </c>
      <c r="H486" s="96"/>
      <c r="I486" s="96"/>
      <c r="J486" s="87">
        <f>E486*F486*G486</f>
        <v>61.284600000000005</v>
      </c>
      <c r="K486" s="23"/>
    </row>
    <row r="487" spans="1:11" x14ac:dyDescent="0.25">
      <c r="A487" s="118"/>
      <c r="B487" s="115"/>
      <c r="D487" s="92"/>
      <c r="E487" s="92"/>
      <c r="F487" s="93"/>
      <c r="G487" s="93"/>
      <c r="H487" s="93"/>
      <c r="I487" s="94"/>
      <c r="K487" s="23"/>
    </row>
    <row r="488" spans="1:11" x14ac:dyDescent="0.25">
      <c r="A488" s="118"/>
      <c r="B488" s="115"/>
      <c r="C488" s="91" t="s">
        <v>787</v>
      </c>
      <c r="D488" s="98"/>
      <c r="E488" s="92" t="s">
        <v>788</v>
      </c>
      <c r="F488" s="93">
        <v>1.3</v>
      </c>
      <c r="G488" s="93">
        <v>1.35</v>
      </c>
      <c r="H488" s="93"/>
      <c r="I488" s="94"/>
      <c r="J488" s="87">
        <f>E488*F488*G488</f>
        <v>98.28</v>
      </c>
      <c r="K488" s="23"/>
    </row>
    <row r="489" spans="1:11" x14ac:dyDescent="0.25">
      <c r="A489" s="118"/>
      <c r="B489" s="115"/>
      <c r="C489" s="99" t="s">
        <v>789</v>
      </c>
      <c r="D489" s="87"/>
      <c r="E489" s="92" t="s">
        <v>790</v>
      </c>
      <c r="F489" s="93">
        <v>1.5</v>
      </c>
      <c r="G489" s="93">
        <v>1.55</v>
      </c>
      <c r="H489" s="93"/>
      <c r="I489" s="94"/>
      <c r="J489" s="87">
        <f>E489*F489*G489</f>
        <v>65.100000000000009</v>
      </c>
      <c r="K489" s="23"/>
    </row>
    <row r="490" spans="1:11" x14ac:dyDescent="0.25">
      <c r="A490" s="118"/>
      <c r="B490" s="115"/>
      <c r="C490" s="91" t="s">
        <v>791</v>
      </c>
      <c r="D490" s="100"/>
      <c r="E490" s="92"/>
      <c r="F490" s="93"/>
      <c r="G490" s="93"/>
      <c r="H490" s="93"/>
      <c r="I490" s="100"/>
      <c r="J490" s="87"/>
      <c r="K490" s="23"/>
    </row>
    <row r="491" spans="1:11" x14ac:dyDescent="0.25">
      <c r="A491" s="118"/>
      <c r="B491" s="115"/>
      <c r="C491" s="91" t="s">
        <v>792</v>
      </c>
      <c r="D491" s="92"/>
      <c r="E491" s="92" t="s">
        <v>793</v>
      </c>
      <c r="F491" s="93">
        <v>0.25</v>
      </c>
      <c r="G491" s="93">
        <v>0.25</v>
      </c>
      <c r="H491" s="93"/>
      <c r="I491" s="94"/>
      <c r="J491" s="87">
        <f t="shared" ref="J491:J500" si="5">E491*F491*G491</f>
        <v>0.25</v>
      </c>
      <c r="K491" s="23"/>
    </row>
    <row r="492" spans="1:11" x14ac:dyDescent="0.25">
      <c r="A492" s="119"/>
      <c r="B492" s="116"/>
      <c r="C492" s="91"/>
      <c r="D492" s="92"/>
      <c r="E492" s="92" t="s">
        <v>794</v>
      </c>
      <c r="F492" s="93">
        <v>0.25</v>
      </c>
      <c r="G492" s="93">
        <v>0.25</v>
      </c>
      <c r="H492" s="93"/>
      <c r="I492" s="94"/>
      <c r="J492" s="87">
        <f t="shared" si="5"/>
        <v>0.66312499999999996</v>
      </c>
      <c r="K492" s="23"/>
    </row>
    <row r="493" spans="1:11" x14ac:dyDescent="0.25">
      <c r="A493" s="89"/>
      <c r="B493" s="90"/>
      <c r="C493" s="91"/>
      <c r="D493" s="92"/>
      <c r="E493" s="92" t="s">
        <v>795</v>
      </c>
      <c r="F493" s="93">
        <v>0.25</v>
      </c>
      <c r="G493" s="93">
        <v>0.25</v>
      </c>
      <c r="H493" s="93"/>
      <c r="I493" s="94"/>
      <c r="J493" s="87">
        <f t="shared" si="5"/>
        <v>0.1875</v>
      </c>
      <c r="K493" s="23"/>
    </row>
    <row r="494" spans="1:11" x14ac:dyDescent="0.25">
      <c r="A494" s="89"/>
      <c r="B494" s="90"/>
      <c r="C494" s="91"/>
      <c r="D494" s="92"/>
      <c r="E494" s="92" t="s">
        <v>794</v>
      </c>
      <c r="F494" s="93">
        <v>0.25</v>
      </c>
      <c r="G494" s="93">
        <v>0.25</v>
      </c>
      <c r="H494" s="93"/>
      <c r="I494" s="94"/>
      <c r="J494" s="87">
        <f t="shared" si="5"/>
        <v>0.66312499999999996</v>
      </c>
      <c r="K494" s="23"/>
    </row>
    <row r="495" spans="1:11" x14ac:dyDescent="0.25">
      <c r="A495" s="89"/>
      <c r="B495" s="90"/>
      <c r="C495" s="91"/>
      <c r="D495" s="98"/>
      <c r="E495" s="92" t="s">
        <v>793</v>
      </c>
      <c r="F495" s="93">
        <v>0.25</v>
      </c>
      <c r="G495" s="93">
        <v>0.25</v>
      </c>
      <c r="H495" s="93"/>
      <c r="I495" s="94"/>
      <c r="J495" s="87">
        <f t="shared" si="5"/>
        <v>0.25</v>
      </c>
      <c r="K495" s="23"/>
    </row>
    <row r="496" spans="1:11" x14ac:dyDescent="0.25">
      <c r="A496" s="89"/>
      <c r="B496" s="90"/>
      <c r="C496" s="91"/>
      <c r="D496" s="92"/>
      <c r="E496" s="92" t="s">
        <v>796</v>
      </c>
      <c r="F496" s="93">
        <v>0.25</v>
      </c>
      <c r="G496" s="93">
        <v>0.25</v>
      </c>
      <c r="H496" s="93"/>
      <c r="I496" s="94"/>
      <c r="J496" s="87">
        <f t="shared" si="5"/>
        <v>0.75937500000000002</v>
      </c>
      <c r="K496" s="23"/>
    </row>
    <row r="497" spans="1:11" x14ac:dyDescent="0.25">
      <c r="A497" s="89"/>
      <c r="B497" s="90"/>
      <c r="C497" s="99" t="s">
        <v>797</v>
      </c>
      <c r="D497" s="92"/>
      <c r="E497" s="92" t="s">
        <v>798</v>
      </c>
      <c r="F497" s="93">
        <v>0.9</v>
      </c>
      <c r="G497" s="93">
        <v>1</v>
      </c>
      <c r="H497" s="93"/>
      <c r="I497" s="94"/>
      <c r="J497" s="87">
        <f t="shared" si="5"/>
        <v>13.995000000000001</v>
      </c>
      <c r="K497" s="23"/>
    </row>
    <row r="498" spans="1:11" x14ac:dyDescent="0.25">
      <c r="A498" s="89"/>
      <c r="B498" s="90"/>
      <c r="C498" s="102"/>
      <c r="D498" s="92"/>
      <c r="E498" s="92" t="s">
        <v>798</v>
      </c>
      <c r="F498" s="93">
        <v>0.9</v>
      </c>
      <c r="G498" s="93">
        <v>1</v>
      </c>
      <c r="H498" s="93"/>
      <c r="I498" s="94"/>
      <c r="J498" s="87">
        <f t="shared" si="5"/>
        <v>13.995000000000001</v>
      </c>
      <c r="K498" s="23"/>
    </row>
    <row r="499" spans="1:11" x14ac:dyDescent="0.25">
      <c r="A499" s="89"/>
      <c r="B499" s="90"/>
      <c r="C499" s="99" t="s">
        <v>797</v>
      </c>
      <c r="D499" s="92"/>
      <c r="E499" s="92" t="s">
        <v>799</v>
      </c>
      <c r="F499" s="93">
        <v>1.3</v>
      </c>
      <c r="G499" s="93">
        <v>1.35</v>
      </c>
      <c r="H499" s="93"/>
      <c r="I499" s="94"/>
      <c r="J499" s="87">
        <f t="shared" si="5"/>
        <v>61.073999999999998</v>
      </c>
      <c r="K499" s="23"/>
    </row>
    <row r="500" spans="1:11" x14ac:dyDescent="0.25">
      <c r="A500" s="89"/>
      <c r="B500" s="90"/>
      <c r="C500" s="102"/>
      <c r="D500" s="92"/>
      <c r="E500" s="92"/>
      <c r="F500" s="93"/>
      <c r="G500" s="93"/>
      <c r="H500" s="93"/>
      <c r="I500" s="94"/>
      <c r="J500" s="87">
        <f t="shared" si="5"/>
        <v>0</v>
      </c>
      <c r="K500" s="23"/>
    </row>
    <row r="501" spans="1:11" x14ac:dyDescent="0.25">
      <c r="A501" s="89"/>
      <c r="B501" s="90"/>
      <c r="C501" s="91" t="s">
        <v>800</v>
      </c>
      <c r="D501" s="92"/>
      <c r="E501" s="92" t="s">
        <v>801</v>
      </c>
      <c r="F501" s="93">
        <v>1</v>
      </c>
      <c r="G501" s="93">
        <v>1</v>
      </c>
      <c r="H501" s="93"/>
      <c r="I501" s="94"/>
      <c r="J501" s="87">
        <f>F501*G501*E501</f>
        <v>34.72</v>
      </c>
      <c r="K501" s="23"/>
    </row>
    <row r="502" spans="1:11" x14ac:dyDescent="0.25">
      <c r="A502" s="89"/>
      <c r="B502" s="90"/>
      <c r="C502" s="99"/>
      <c r="D502" s="92"/>
      <c r="E502" s="92"/>
      <c r="F502" s="93"/>
      <c r="G502" s="93"/>
      <c r="H502" s="93"/>
      <c r="I502" s="94"/>
      <c r="J502" s="87"/>
      <c r="K502" s="23"/>
    </row>
    <row r="503" spans="1:11" x14ac:dyDescent="0.25">
      <c r="A503" s="89"/>
      <c r="B503" s="90"/>
      <c r="C503" s="91"/>
      <c r="D503" s="92"/>
      <c r="E503" s="92"/>
      <c r="F503" s="93"/>
      <c r="G503" s="93"/>
      <c r="H503" s="93"/>
      <c r="I503" s="94"/>
      <c r="J503" s="87"/>
      <c r="K503" s="23"/>
    </row>
    <row r="504" spans="1:11" x14ac:dyDescent="0.25">
      <c r="A504" s="89"/>
      <c r="B504" s="90"/>
      <c r="C504" s="91"/>
      <c r="D504" s="98"/>
      <c r="E504" s="92"/>
      <c r="F504" s="93"/>
      <c r="G504" s="93"/>
      <c r="H504" s="93"/>
      <c r="I504" s="94"/>
      <c r="J504" s="87"/>
      <c r="K504" s="23"/>
    </row>
    <row r="505" spans="1:11" x14ac:dyDescent="0.25">
      <c r="A505" s="89"/>
      <c r="B505" s="90"/>
      <c r="C505" s="91"/>
      <c r="D505" s="92"/>
      <c r="E505" s="92"/>
      <c r="F505" s="93"/>
      <c r="G505" s="93"/>
      <c r="H505" s="93"/>
      <c r="I505" s="109" t="s">
        <v>352</v>
      </c>
      <c r="J505" s="88">
        <f>SUM(J436:J503)</f>
        <v>2136.6564250000001</v>
      </c>
      <c r="K505" s="23"/>
    </row>
    <row r="506" spans="1:11" x14ac:dyDescent="0.25">
      <c r="A506" s="294" t="s">
        <v>4</v>
      </c>
      <c r="B506" s="294" t="s">
        <v>336</v>
      </c>
      <c r="C506" s="294" t="s">
        <v>337</v>
      </c>
      <c r="D506" s="307" t="s">
        <v>6</v>
      </c>
      <c r="E506" s="307" t="s">
        <v>338</v>
      </c>
      <c r="F506" s="307" t="s">
        <v>339</v>
      </c>
      <c r="G506" s="294" t="s">
        <v>340</v>
      </c>
      <c r="H506" s="294" t="s">
        <v>341</v>
      </c>
      <c r="I506" s="294" t="s">
        <v>34</v>
      </c>
      <c r="J506" s="294" t="s">
        <v>324</v>
      </c>
      <c r="K506" s="294" t="s">
        <v>342</v>
      </c>
    </row>
    <row r="507" spans="1:11" x14ac:dyDescent="0.25">
      <c r="A507" s="294"/>
      <c r="B507" s="294"/>
      <c r="C507" s="294"/>
      <c r="D507" s="308"/>
      <c r="E507" s="308"/>
      <c r="F507" s="308"/>
      <c r="G507" s="294"/>
      <c r="H507" s="294"/>
      <c r="I507" s="294"/>
      <c r="J507" s="294"/>
      <c r="K507" s="294"/>
    </row>
    <row r="508" spans="1:11" x14ac:dyDescent="0.25">
      <c r="A508" s="28"/>
      <c r="B508" s="29"/>
      <c r="C508" s="30"/>
      <c r="D508" s="30" t="s">
        <v>13</v>
      </c>
      <c r="E508" s="31"/>
      <c r="F508" s="32"/>
      <c r="G508" s="32"/>
      <c r="H508" s="32"/>
      <c r="I508" s="32"/>
      <c r="J508" s="33"/>
      <c r="K508" s="295"/>
    </row>
    <row r="509" spans="1:11" ht="15" customHeight="1" x14ac:dyDescent="0.25">
      <c r="A509" s="309" t="s">
        <v>11</v>
      </c>
      <c r="B509" s="321" t="s">
        <v>22</v>
      </c>
      <c r="C509" s="30"/>
      <c r="D509" s="53"/>
      <c r="E509" s="53"/>
      <c r="F509" s="53"/>
      <c r="G509" s="53"/>
      <c r="H509" s="53"/>
      <c r="I509" s="53"/>
      <c r="J509" s="53"/>
      <c r="K509" s="296"/>
    </row>
    <row r="510" spans="1:11" x14ac:dyDescent="0.25">
      <c r="A510" s="310"/>
      <c r="B510" s="314"/>
      <c r="C510" s="30" t="s">
        <v>746</v>
      </c>
      <c r="D510" s="98" t="s">
        <v>747</v>
      </c>
      <c r="E510" s="92" t="s">
        <v>748</v>
      </c>
      <c r="F510" s="53">
        <v>1.25</v>
      </c>
      <c r="G510" s="53"/>
      <c r="H510" s="53"/>
      <c r="I510" s="53"/>
      <c r="J510" s="69">
        <f>+E510*F510</f>
        <v>43.912500000000001</v>
      </c>
      <c r="K510" s="296"/>
    </row>
    <row r="511" spans="1:11" x14ac:dyDescent="0.25">
      <c r="A511" s="310"/>
      <c r="B511" s="314"/>
      <c r="C511" s="99" t="s">
        <v>354</v>
      </c>
      <c r="D511" s="92"/>
      <c r="E511" s="92" t="s">
        <v>749</v>
      </c>
      <c r="F511" s="53">
        <v>1.25</v>
      </c>
      <c r="G511" s="53"/>
      <c r="H511" s="53"/>
      <c r="I511" s="53"/>
      <c r="J511" s="69">
        <f t="shared" ref="J511:J541" si="6">+E511*F511</f>
        <v>9.2750000000000004</v>
      </c>
      <c r="K511" s="296"/>
    </row>
    <row r="512" spans="1:11" x14ac:dyDescent="0.25">
      <c r="A512" s="310"/>
      <c r="B512" s="314"/>
      <c r="C512" s="30"/>
      <c r="D512" s="100"/>
      <c r="E512" s="92" t="s">
        <v>750</v>
      </c>
      <c r="F512" s="53">
        <v>1.25</v>
      </c>
      <c r="G512" s="53"/>
      <c r="H512" s="53"/>
      <c r="I512" s="53"/>
      <c r="J512" s="69">
        <f t="shared" si="6"/>
        <v>9.8000000000000007</v>
      </c>
      <c r="K512" s="296"/>
    </row>
    <row r="513" spans="1:11" x14ac:dyDescent="0.25">
      <c r="A513" s="310"/>
      <c r="B513" s="314"/>
      <c r="C513" s="91"/>
      <c r="D513" s="92"/>
      <c r="E513" s="92" t="s">
        <v>751</v>
      </c>
      <c r="F513" s="53">
        <v>1.25</v>
      </c>
      <c r="G513" s="53"/>
      <c r="H513" s="53"/>
      <c r="I513" s="36"/>
      <c r="J513" s="69">
        <f t="shared" si="6"/>
        <v>4</v>
      </c>
      <c r="K513" s="296"/>
    </row>
    <row r="514" spans="1:11" x14ac:dyDescent="0.25">
      <c r="A514" s="62"/>
      <c r="B514" s="63"/>
      <c r="C514" s="30"/>
      <c r="D514" s="92"/>
      <c r="E514" s="92" t="s">
        <v>752</v>
      </c>
      <c r="F514" s="53">
        <v>1.25</v>
      </c>
      <c r="G514" s="53"/>
      <c r="H514" s="53"/>
      <c r="I514" s="53"/>
      <c r="J514" s="69">
        <f t="shared" si="6"/>
        <v>2.25</v>
      </c>
      <c r="K514" s="296"/>
    </row>
    <row r="515" spans="1:11" x14ac:dyDescent="0.25">
      <c r="A515" s="62"/>
      <c r="B515" s="63"/>
      <c r="C515" s="30"/>
      <c r="D515" s="92"/>
      <c r="E515" s="92" t="s">
        <v>753</v>
      </c>
      <c r="F515" s="53">
        <v>1.25</v>
      </c>
      <c r="G515" s="53"/>
      <c r="H515" s="53"/>
      <c r="I515" s="53"/>
      <c r="J515" s="69">
        <f t="shared" si="6"/>
        <v>2.375</v>
      </c>
      <c r="K515" s="296"/>
    </row>
    <row r="516" spans="1:11" x14ac:dyDescent="0.25">
      <c r="A516" s="28"/>
      <c r="B516" s="37"/>
      <c r="C516" s="30"/>
      <c r="D516" s="92"/>
      <c r="E516" s="92" t="s">
        <v>754</v>
      </c>
      <c r="F516" s="53">
        <v>1.25</v>
      </c>
      <c r="G516" s="53"/>
      <c r="H516" s="53"/>
      <c r="I516" s="53"/>
      <c r="J516" s="69">
        <f t="shared" si="6"/>
        <v>0.98750000000000004</v>
      </c>
      <c r="K516" s="296"/>
    </row>
    <row r="517" spans="1:11" x14ac:dyDescent="0.25">
      <c r="A517" s="28"/>
      <c r="B517" s="37"/>
      <c r="C517" s="30"/>
      <c r="D517" s="98" t="s">
        <v>755</v>
      </c>
      <c r="E517" s="92" t="s">
        <v>756</v>
      </c>
      <c r="F517" s="53">
        <v>1.25</v>
      </c>
      <c r="G517" s="53"/>
      <c r="H517" s="53"/>
      <c r="I517" s="53"/>
      <c r="J517" s="69">
        <f t="shared" si="6"/>
        <v>8.8125</v>
      </c>
      <c r="K517" s="296"/>
    </row>
    <row r="518" spans="1:11" x14ac:dyDescent="0.25">
      <c r="A518" s="28"/>
      <c r="B518" s="37"/>
      <c r="C518" s="30"/>
      <c r="D518" s="92"/>
      <c r="E518" s="92"/>
      <c r="F518" s="53"/>
      <c r="G518" s="53"/>
      <c r="H518" s="53"/>
      <c r="I518" s="53"/>
      <c r="J518" s="69"/>
      <c r="K518" s="296"/>
    </row>
    <row r="519" spans="1:11" x14ac:dyDescent="0.25">
      <c r="A519" s="28"/>
      <c r="B519" s="37"/>
      <c r="C519" s="99" t="s">
        <v>757</v>
      </c>
      <c r="D519" s="92"/>
      <c r="E519" s="92"/>
      <c r="F519" s="53"/>
      <c r="G519" s="53"/>
      <c r="H519" s="53"/>
      <c r="I519" s="53"/>
      <c r="J519" s="69"/>
      <c r="K519" s="296"/>
    </row>
    <row r="520" spans="1:11" x14ac:dyDescent="0.25">
      <c r="A520" s="28"/>
      <c r="B520" s="37"/>
      <c r="C520" s="102" t="s">
        <v>758</v>
      </c>
      <c r="D520" s="92"/>
      <c r="E520" s="92" t="s">
        <v>759</v>
      </c>
      <c r="F520" s="53">
        <v>1.25</v>
      </c>
      <c r="G520" s="53"/>
      <c r="H520" s="53"/>
      <c r="I520" s="53"/>
      <c r="J520" s="69">
        <f t="shared" si="6"/>
        <v>81.9375</v>
      </c>
      <c r="K520" s="296"/>
    </row>
    <row r="521" spans="1:11" x14ac:dyDescent="0.25">
      <c r="A521" s="28"/>
      <c r="B521" s="37"/>
      <c r="C521" s="30"/>
      <c r="D521" s="92"/>
      <c r="E521" s="92" t="s">
        <v>760</v>
      </c>
      <c r="F521" s="53">
        <v>1.25</v>
      </c>
      <c r="G521" s="53"/>
      <c r="H521" s="53"/>
      <c r="I521" s="53"/>
      <c r="J521" s="69">
        <f t="shared" si="6"/>
        <v>67.424999999999997</v>
      </c>
      <c r="K521" s="296"/>
    </row>
    <row r="522" spans="1:11" x14ac:dyDescent="0.25">
      <c r="A522" s="28"/>
      <c r="B522" s="37"/>
      <c r="C522" s="30"/>
      <c r="D522" s="92"/>
      <c r="E522" s="92" t="s">
        <v>761</v>
      </c>
      <c r="F522" s="53">
        <v>1.25</v>
      </c>
      <c r="G522" s="53"/>
      <c r="H522" s="53"/>
      <c r="I522" s="53"/>
      <c r="J522" s="69">
        <f t="shared" si="6"/>
        <v>10.6875</v>
      </c>
      <c r="K522" s="296"/>
    </row>
    <row r="523" spans="1:11" x14ac:dyDescent="0.25">
      <c r="A523" s="28"/>
      <c r="B523" s="37"/>
      <c r="C523" s="30"/>
      <c r="D523" s="92"/>
      <c r="E523" s="92"/>
      <c r="F523" s="53"/>
      <c r="G523" s="53"/>
      <c r="H523" s="53"/>
      <c r="I523" s="53"/>
      <c r="J523" s="69"/>
      <c r="K523" s="296"/>
    </row>
    <row r="524" spans="1:11" x14ac:dyDescent="0.25">
      <c r="A524" s="28"/>
      <c r="B524" s="37"/>
      <c r="C524" s="99" t="s">
        <v>762</v>
      </c>
      <c r="D524" s="92"/>
      <c r="E524" s="92"/>
      <c r="F524" s="53"/>
      <c r="G524" s="53"/>
      <c r="H524" s="53"/>
      <c r="I524" s="53"/>
      <c r="J524" s="69"/>
      <c r="K524" s="296"/>
    </row>
    <row r="525" spans="1:11" x14ac:dyDescent="0.25">
      <c r="A525" s="28"/>
      <c r="B525" s="37"/>
      <c r="C525" s="30" t="s">
        <v>763</v>
      </c>
      <c r="D525" s="92"/>
      <c r="E525" s="92" t="s">
        <v>764</v>
      </c>
      <c r="F525" s="53">
        <v>1.25</v>
      </c>
      <c r="G525" s="53"/>
      <c r="H525" s="53"/>
      <c r="I525" s="53"/>
      <c r="J525" s="69">
        <f t="shared" si="6"/>
        <v>81.675000000000011</v>
      </c>
      <c r="K525" s="296"/>
    </row>
    <row r="526" spans="1:11" x14ac:dyDescent="0.25">
      <c r="A526" s="28"/>
      <c r="B526" s="37"/>
      <c r="C526" s="30"/>
      <c r="D526" s="98" t="s">
        <v>765</v>
      </c>
      <c r="E526" s="92" t="s">
        <v>766</v>
      </c>
      <c r="F526" s="53">
        <v>1.25</v>
      </c>
      <c r="G526" s="53"/>
      <c r="H526" s="53"/>
      <c r="I526" s="53"/>
      <c r="J526" s="69">
        <f t="shared" si="6"/>
        <v>10.824999999999999</v>
      </c>
      <c r="K526" s="296"/>
    </row>
    <row r="527" spans="1:11" x14ac:dyDescent="0.25">
      <c r="A527" s="28"/>
      <c r="B527" s="37"/>
      <c r="C527" s="30"/>
      <c r="D527" s="92"/>
      <c r="E527" s="92" t="s">
        <v>767</v>
      </c>
      <c r="F527" s="53">
        <v>1.25</v>
      </c>
      <c r="G527" s="53"/>
      <c r="H527" s="53"/>
      <c r="I527" s="53"/>
      <c r="J527" s="69">
        <f t="shared" si="6"/>
        <v>70.025000000000006</v>
      </c>
      <c r="K527" s="296"/>
    </row>
    <row r="528" spans="1:11" x14ac:dyDescent="0.25">
      <c r="A528" s="28"/>
      <c r="B528" s="37"/>
      <c r="C528" s="99" t="s">
        <v>768</v>
      </c>
      <c r="D528" s="92"/>
      <c r="E528" s="92" t="s">
        <v>766</v>
      </c>
      <c r="F528" s="53">
        <v>1.25</v>
      </c>
      <c r="G528" s="53"/>
      <c r="H528" s="53"/>
      <c r="I528" s="53"/>
      <c r="J528" s="69">
        <f t="shared" si="6"/>
        <v>10.824999999999999</v>
      </c>
      <c r="K528" s="296"/>
    </row>
    <row r="529" spans="1:11" x14ac:dyDescent="0.25">
      <c r="A529" s="28"/>
      <c r="B529" s="37"/>
      <c r="C529" s="30"/>
      <c r="D529" s="98" t="s">
        <v>763</v>
      </c>
      <c r="E529" s="92" t="s">
        <v>769</v>
      </c>
      <c r="F529" s="53">
        <v>1.25</v>
      </c>
      <c r="G529" s="53"/>
      <c r="H529" s="53"/>
      <c r="I529" s="53"/>
      <c r="J529" s="69">
        <f t="shared" si="6"/>
        <v>82.8</v>
      </c>
      <c r="K529" s="296"/>
    </row>
    <row r="530" spans="1:11" x14ac:dyDescent="0.25">
      <c r="A530" s="28"/>
      <c r="B530" s="37"/>
      <c r="C530" s="30"/>
      <c r="D530" s="92"/>
      <c r="E530" s="92" t="s">
        <v>770</v>
      </c>
      <c r="F530" s="53">
        <v>1.25</v>
      </c>
      <c r="G530" s="53"/>
      <c r="H530" s="53"/>
      <c r="I530" s="53"/>
      <c r="J530" s="69">
        <f t="shared" si="6"/>
        <v>64.762500000000003</v>
      </c>
      <c r="K530" s="296"/>
    </row>
    <row r="531" spans="1:11" x14ac:dyDescent="0.25">
      <c r="A531" s="28"/>
      <c r="B531" s="37"/>
      <c r="C531" s="30"/>
      <c r="D531" s="98" t="s">
        <v>771</v>
      </c>
      <c r="E531" s="92" t="s">
        <v>772</v>
      </c>
      <c r="F531" s="53">
        <v>1.25</v>
      </c>
      <c r="G531" s="53"/>
      <c r="H531" s="53"/>
      <c r="I531" s="53"/>
      <c r="J531" s="69">
        <f t="shared" si="6"/>
        <v>8.5875000000000004</v>
      </c>
      <c r="K531" s="296"/>
    </row>
    <row r="532" spans="1:11" x14ac:dyDescent="0.25">
      <c r="A532" s="28"/>
      <c r="B532" s="37"/>
      <c r="C532" s="30"/>
      <c r="D532" s="98" t="s">
        <v>765</v>
      </c>
      <c r="E532" s="92" t="s">
        <v>773</v>
      </c>
      <c r="F532" s="53">
        <v>1.25</v>
      </c>
      <c r="G532" s="53"/>
      <c r="H532" s="53"/>
      <c r="I532" s="53"/>
      <c r="J532" s="69">
        <f t="shared" si="6"/>
        <v>11.325000000000001</v>
      </c>
      <c r="K532" s="296"/>
    </row>
    <row r="533" spans="1:11" x14ac:dyDescent="0.25">
      <c r="A533" s="28"/>
      <c r="B533" s="37"/>
      <c r="C533" s="30"/>
      <c r="D533" s="98" t="s">
        <v>765</v>
      </c>
      <c r="E533" s="92" t="s">
        <v>766</v>
      </c>
      <c r="F533" s="53">
        <v>1.25</v>
      </c>
      <c r="G533" s="53"/>
      <c r="H533" s="53"/>
      <c r="I533" s="53"/>
      <c r="J533" s="69">
        <f t="shared" si="6"/>
        <v>10.824999999999999</v>
      </c>
      <c r="K533" s="296"/>
    </row>
    <row r="534" spans="1:11" x14ac:dyDescent="0.25">
      <c r="A534" s="28"/>
      <c r="B534" s="37"/>
      <c r="C534" s="99" t="s">
        <v>774</v>
      </c>
      <c r="D534" s="92"/>
      <c r="E534" s="92"/>
      <c r="F534" s="53"/>
      <c r="G534" s="53"/>
      <c r="H534" s="53"/>
      <c r="I534" s="53"/>
      <c r="J534" s="69"/>
      <c r="K534" s="296"/>
    </row>
    <row r="535" spans="1:11" x14ac:dyDescent="0.25">
      <c r="A535" s="28"/>
      <c r="B535" s="37"/>
      <c r="C535" s="30"/>
      <c r="D535" s="92"/>
      <c r="E535" s="92" t="s">
        <v>775</v>
      </c>
      <c r="F535" s="53">
        <v>1.25</v>
      </c>
      <c r="G535" s="53"/>
      <c r="H535" s="53"/>
      <c r="I535" s="53"/>
      <c r="J535" s="69">
        <f t="shared" si="6"/>
        <v>55.787500000000001</v>
      </c>
      <c r="K535" s="296"/>
    </row>
    <row r="536" spans="1:11" x14ac:dyDescent="0.25">
      <c r="A536" s="28"/>
      <c r="B536" s="37"/>
      <c r="C536" s="30"/>
      <c r="D536" s="92"/>
      <c r="E536" s="92" t="s">
        <v>776</v>
      </c>
      <c r="F536" s="53">
        <v>1.25</v>
      </c>
      <c r="G536" s="53"/>
      <c r="H536" s="53"/>
      <c r="I536" s="53"/>
      <c r="J536" s="69">
        <f t="shared" si="6"/>
        <v>4.95</v>
      </c>
      <c r="K536" s="296"/>
    </row>
    <row r="537" spans="1:11" x14ac:dyDescent="0.25">
      <c r="A537" s="28"/>
      <c r="B537" s="37"/>
      <c r="C537" s="30"/>
      <c r="D537" s="92"/>
      <c r="E537" s="92" t="s">
        <v>777</v>
      </c>
      <c r="F537" s="53">
        <v>1.25</v>
      </c>
      <c r="G537" s="53"/>
      <c r="H537" s="53"/>
      <c r="I537" s="53"/>
      <c r="J537" s="69">
        <f t="shared" si="6"/>
        <v>17.987500000000001</v>
      </c>
      <c r="K537" s="296"/>
    </row>
    <row r="538" spans="1:11" x14ac:dyDescent="0.25">
      <c r="A538" s="28"/>
      <c r="B538" s="37"/>
      <c r="C538" s="124"/>
      <c r="D538" s="92"/>
      <c r="E538" s="92" t="s">
        <v>778</v>
      </c>
      <c r="F538" s="53">
        <v>1.25</v>
      </c>
      <c r="G538" s="53"/>
      <c r="H538" s="53"/>
      <c r="I538" s="53"/>
      <c r="J538" s="69">
        <f t="shared" si="6"/>
        <v>4.7749999999999995</v>
      </c>
      <c r="K538" s="296"/>
    </row>
    <row r="539" spans="1:11" x14ac:dyDescent="0.25">
      <c r="A539" s="28"/>
      <c r="B539" s="37"/>
      <c r="C539" s="120"/>
      <c r="D539" s="122"/>
      <c r="E539" s="92" t="s">
        <v>779</v>
      </c>
      <c r="F539" s="53">
        <v>1.25</v>
      </c>
      <c r="G539" s="53"/>
      <c r="H539" s="53"/>
      <c r="I539" s="53"/>
      <c r="J539" s="69">
        <f t="shared" si="6"/>
        <v>2.5249999999999999</v>
      </c>
      <c r="K539" s="296"/>
    </row>
    <row r="540" spans="1:11" x14ac:dyDescent="0.25">
      <c r="A540" s="28"/>
      <c r="B540" s="37"/>
      <c r="C540" s="120"/>
      <c r="D540" s="122"/>
      <c r="E540" s="92" t="s">
        <v>780</v>
      </c>
      <c r="F540" s="53">
        <v>1.25</v>
      </c>
      <c r="G540" s="53"/>
      <c r="H540" s="53"/>
      <c r="I540" s="53"/>
      <c r="J540" s="69">
        <f>+E540*F540</f>
        <v>8.0749999999999993</v>
      </c>
      <c r="K540" s="296"/>
    </row>
    <row r="541" spans="1:11" x14ac:dyDescent="0.25">
      <c r="A541" s="28"/>
      <c r="B541" s="37"/>
      <c r="C541" s="120"/>
      <c r="D541" s="123"/>
      <c r="E541" s="105">
        <v>55.06</v>
      </c>
      <c r="F541" s="53">
        <v>1.25</v>
      </c>
      <c r="G541" s="53"/>
      <c r="H541" s="53"/>
      <c r="I541" s="53"/>
      <c r="J541" s="69">
        <f t="shared" si="6"/>
        <v>68.825000000000003</v>
      </c>
      <c r="K541" s="296"/>
    </row>
    <row r="542" spans="1:11" x14ac:dyDescent="0.25">
      <c r="A542" s="28"/>
      <c r="B542" s="37"/>
      <c r="C542" s="120"/>
      <c r="D542" s="123"/>
      <c r="E542" s="53">
        <v>6.85</v>
      </c>
      <c r="F542" s="53">
        <v>1.25</v>
      </c>
      <c r="G542" s="53"/>
      <c r="H542" s="53"/>
      <c r="I542" s="53"/>
      <c r="J542" s="138">
        <f>+E542*F542</f>
        <v>8.5625</v>
      </c>
      <c r="K542" s="296"/>
    </row>
    <row r="543" spans="1:11" x14ac:dyDescent="0.25">
      <c r="A543" s="28"/>
      <c r="B543" s="37"/>
      <c r="C543" s="113" t="s">
        <v>781</v>
      </c>
      <c r="D543" s="92"/>
      <c r="E543" s="53"/>
      <c r="F543" s="53"/>
      <c r="G543" s="53"/>
      <c r="H543" s="53"/>
      <c r="I543" s="53"/>
      <c r="J543" s="138"/>
      <c r="K543" s="296"/>
    </row>
    <row r="544" spans="1:11" x14ac:dyDescent="0.25">
      <c r="A544" s="28"/>
      <c r="B544" s="37"/>
      <c r="C544" s="97"/>
      <c r="D544" s="92"/>
      <c r="E544" s="53">
        <v>26.6</v>
      </c>
      <c r="F544" s="105">
        <v>1.25</v>
      </c>
      <c r="G544" s="135"/>
      <c r="H544" s="135"/>
      <c r="I544" s="135"/>
      <c r="J544" s="138">
        <f t="shared" ref="J544:J549" si="7">+E544*F544</f>
        <v>33.25</v>
      </c>
      <c r="K544" s="296"/>
    </row>
    <row r="545" spans="1:11" x14ac:dyDescent="0.25">
      <c r="A545" s="125"/>
      <c r="B545" s="125"/>
      <c r="C545" s="91"/>
      <c r="D545" s="91"/>
      <c r="E545" s="134">
        <v>35.130000000000003</v>
      </c>
      <c r="F545" s="105">
        <v>1.25</v>
      </c>
      <c r="G545" s="132"/>
      <c r="H545" s="131"/>
      <c r="I545" s="132"/>
      <c r="J545" s="138">
        <f t="shared" si="7"/>
        <v>43.912500000000001</v>
      </c>
      <c r="K545" s="294"/>
    </row>
    <row r="546" spans="1:11" x14ac:dyDescent="0.25">
      <c r="A546" s="125"/>
      <c r="B546" s="125"/>
      <c r="C546" s="91"/>
      <c r="D546" s="91"/>
      <c r="E546" s="134">
        <v>8.91</v>
      </c>
      <c r="F546" s="105">
        <v>1.25</v>
      </c>
      <c r="G546" s="132"/>
      <c r="H546" s="131"/>
      <c r="I546" s="132"/>
      <c r="J546" s="138">
        <f t="shared" si="7"/>
        <v>11.137499999999999</v>
      </c>
      <c r="K546" s="294"/>
    </row>
    <row r="547" spans="1:11" x14ac:dyDescent="0.25">
      <c r="A547" s="73"/>
      <c r="B547" s="29"/>
      <c r="C547" s="30"/>
      <c r="D547" s="30"/>
      <c r="E547" s="134">
        <v>8.32</v>
      </c>
      <c r="F547" s="105">
        <v>1.25</v>
      </c>
      <c r="G547" s="133"/>
      <c r="H547" s="133"/>
      <c r="I547" s="133"/>
      <c r="J547" s="138">
        <f t="shared" si="7"/>
        <v>10.4</v>
      </c>
      <c r="K547" s="85"/>
    </row>
    <row r="548" spans="1:11" x14ac:dyDescent="0.25">
      <c r="A548" s="129"/>
      <c r="B548" s="130"/>
      <c r="C548" s="126"/>
      <c r="D548" s="91"/>
      <c r="E548" s="105">
        <v>1.6</v>
      </c>
      <c r="F548" s="105">
        <v>1.25</v>
      </c>
      <c r="G548" s="136"/>
      <c r="H548" s="136"/>
      <c r="I548" s="136"/>
      <c r="J548" s="138">
        <f t="shared" si="7"/>
        <v>2</v>
      </c>
      <c r="K548" s="86"/>
    </row>
    <row r="549" spans="1:11" x14ac:dyDescent="0.25">
      <c r="A549" s="129"/>
      <c r="B549" s="130"/>
      <c r="C549" s="126"/>
      <c r="D549" s="91"/>
      <c r="E549" s="105">
        <v>26.6</v>
      </c>
      <c r="F549" s="105">
        <v>1.25</v>
      </c>
      <c r="G549" s="34"/>
      <c r="H549" s="34"/>
      <c r="I549" s="35"/>
      <c r="J549" s="138">
        <f t="shared" si="7"/>
        <v>33.25</v>
      </c>
      <c r="K549" s="86"/>
    </row>
    <row r="550" spans="1:11" x14ac:dyDescent="0.25">
      <c r="A550" s="129"/>
      <c r="B550" s="130"/>
      <c r="C550" s="127" t="s">
        <v>619</v>
      </c>
      <c r="D550" s="91"/>
      <c r="E550" s="105"/>
      <c r="F550" s="105"/>
      <c r="G550" s="34"/>
      <c r="H550" s="34"/>
      <c r="I550" s="35"/>
      <c r="J550" s="138"/>
      <c r="K550" s="86"/>
    </row>
    <row r="551" spans="1:11" x14ac:dyDescent="0.25">
      <c r="A551" s="129"/>
      <c r="B551" s="130"/>
      <c r="C551" s="126" t="s">
        <v>782</v>
      </c>
      <c r="D551" s="91"/>
      <c r="E551" s="105">
        <v>47.49</v>
      </c>
      <c r="F551" s="105">
        <v>1.25</v>
      </c>
      <c r="G551" s="34"/>
      <c r="H551" s="34"/>
      <c r="I551" s="35"/>
      <c r="J551" s="138">
        <f>+E551*F551</f>
        <v>59.362500000000004</v>
      </c>
      <c r="K551" s="86"/>
    </row>
    <row r="552" spans="1:11" x14ac:dyDescent="0.25">
      <c r="A552" s="129"/>
      <c r="B552" s="130"/>
      <c r="C552" s="128"/>
      <c r="D552" s="91"/>
      <c r="E552" s="105">
        <v>30.2</v>
      </c>
      <c r="F552" s="105">
        <v>1.25</v>
      </c>
      <c r="G552" s="34"/>
      <c r="H552" s="34"/>
      <c r="I552" s="36"/>
      <c r="J552" s="138">
        <f>+E552*F552</f>
        <v>37.75</v>
      </c>
      <c r="K552" s="86"/>
    </row>
    <row r="553" spans="1:11" x14ac:dyDescent="0.25">
      <c r="A553" s="129"/>
      <c r="B553" s="130"/>
      <c r="C553" s="126"/>
      <c r="D553" s="91"/>
      <c r="E553" s="105">
        <v>33.020000000000003</v>
      </c>
      <c r="F553" s="105">
        <v>1.25</v>
      </c>
      <c r="G553" s="34"/>
      <c r="H553" s="34"/>
      <c r="I553" s="35"/>
      <c r="J553" s="138">
        <f>+E553*F553</f>
        <v>41.275000000000006</v>
      </c>
      <c r="K553" s="86"/>
    </row>
    <row r="554" spans="1:11" x14ac:dyDescent="0.25">
      <c r="A554" s="47"/>
      <c r="B554" s="48"/>
      <c r="C554" s="30"/>
      <c r="D554" s="91"/>
      <c r="E554" s="105">
        <v>33.020000000000003</v>
      </c>
      <c r="F554" s="105">
        <v>1.25</v>
      </c>
      <c r="G554" s="34"/>
      <c r="H554" s="34"/>
      <c r="I554" s="35"/>
      <c r="J554" s="138">
        <f>+E554*F554</f>
        <v>41.275000000000006</v>
      </c>
      <c r="K554" s="86"/>
    </row>
    <row r="555" spans="1:11" x14ac:dyDescent="0.25">
      <c r="A555" s="47"/>
      <c r="B555" s="48"/>
      <c r="C555" s="30"/>
      <c r="D555" s="91"/>
      <c r="E555" s="105">
        <v>46.5</v>
      </c>
      <c r="F555" s="105">
        <v>1.25</v>
      </c>
      <c r="G555" s="34"/>
      <c r="H555" s="34"/>
      <c r="I555" s="35"/>
      <c r="J555" s="138">
        <f>+E555*F555</f>
        <v>58.125</v>
      </c>
      <c r="K555" s="86"/>
    </row>
    <row r="556" spans="1:11" x14ac:dyDescent="0.25">
      <c r="A556" s="47"/>
      <c r="B556" s="48"/>
      <c r="C556" s="99" t="s">
        <v>674</v>
      </c>
      <c r="D556" s="91"/>
      <c r="E556" s="31"/>
      <c r="F556" s="105"/>
      <c r="G556" s="34"/>
      <c r="H556" s="34"/>
      <c r="I556" s="35"/>
      <c r="J556" s="138"/>
      <c r="K556" s="86"/>
    </row>
    <row r="557" spans="1:11" x14ac:dyDescent="0.25">
      <c r="A557" s="47"/>
      <c r="B557" s="48"/>
      <c r="C557" s="112" t="s">
        <v>783</v>
      </c>
      <c r="D557" s="112"/>
      <c r="E557" s="31" t="s">
        <v>802</v>
      </c>
      <c r="F557" s="105">
        <v>1.25</v>
      </c>
      <c r="G557" s="34"/>
      <c r="H557" s="34"/>
      <c r="I557" s="35"/>
      <c r="J557" s="138">
        <f>+E557*F557</f>
        <v>37.5</v>
      </c>
      <c r="K557" s="86"/>
    </row>
    <row r="558" spans="1:11" x14ac:dyDescent="0.25">
      <c r="A558" s="47"/>
      <c r="B558" s="48"/>
      <c r="C558" s="30"/>
      <c r="D558" s="91"/>
      <c r="E558" s="31" t="s">
        <v>785</v>
      </c>
      <c r="F558" s="105">
        <v>1.25</v>
      </c>
      <c r="G558" s="34"/>
      <c r="H558" s="34"/>
      <c r="I558" s="35"/>
      <c r="J558" s="138">
        <f>+E558*F558</f>
        <v>69.225000000000009</v>
      </c>
      <c r="K558" s="86"/>
    </row>
    <row r="559" spans="1:11" x14ac:dyDescent="0.25">
      <c r="A559" s="47"/>
      <c r="B559" s="48"/>
      <c r="C559" s="97"/>
      <c r="D559" s="31"/>
      <c r="E559" s="31" t="s">
        <v>786</v>
      </c>
      <c r="F559" s="105">
        <v>1.25</v>
      </c>
      <c r="G559" s="34"/>
      <c r="H559" s="34"/>
      <c r="I559" s="35"/>
      <c r="J559" s="138">
        <f>+E559*F559</f>
        <v>43.650000000000006</v>
      </c>
      <c r="K559" s="86"/>
    </row>
    <row r="560" spans="1:11" x14ac:dyDescent="0.25">
      <c r="A560" s="47"/>
      <c r="B560" s="48"/>
      <c r="C560" s="151"/>
      <c r="D560" s="31"/>
      <c r="E560" s="31" t="s">
        <v>790</v>
      </c>
      <c r="F560" s="105">
        <v>1.45</v>
      </c>
      <c r="G560" s="34"/>
      <c r="H560" s="34"/>
      <c r="I560" s="35"/>
      <c r="J560" s="138">
        <f>+E560*F560</f>
        <v>40.6</v>
      </c>
      <c r="K560" s="86"/>
    </row>
    <row r="561" spans="1:11" x14ac:dyDescent="0.25">
      <c r="A561" s="47"/>
      <c r="B561" s="48"/>
      <c r="D561" s="31"/>
      <c r="E561" s="31"/>
      <c r="F561" s="34"/>
      <c r="G561" s="34"/>
      <c r="H561" s="34"/>
      <c r="I561" s="35"/>
      <c r="J561" s="138"/>
      <c r="K561" s="86"/>
    </row>
    <row r="562" spans="1:11" x14ac:dyDescent="0.25">
      <c r="A562" s="47"/>
      <c r="B562" s="48"/>
      <c r="C562" s="30" t="s">
        <v>787</v>
      </c>
      <c r="D562" s="98"/>
      <c r="E562" s="31" t="s">
        <v>788</v>
      </c>
      <c r="F562" s="105">
        <v>1.25</v>
      </c>
      <c r="G562" s="34"/>
      <c r="H562" s="34"/>
      <c r="I562" s="35"/>
      <c r="J562" s="138">
        <f>+E562*F562</f>
        <v>70</v>
      </c>
      <c r="K562" s="86"/>
    </row>
    <row r="563" spans="1:11" x14ac:dyDescent="0.25">
      <c r="A563" s="47"/>
      <c r="B563" s="48"/>
      <c r="C563" s="99" t="s">
        <v>789</v>
      </c>
      <c r="D563" s="87"/>
      <c r="E563" s="31" t="s">
        <v>790</v>
      </c>
      <c r="F563" s="34">
        <v>1.45</v>
      </c>
      <c r="G563" s="34"/>
      <c r="H563" s="34"/>
      <c r="I563" s="35"/>
      <c r="J563" s="264">
        <f>E563*F563</f>
        <v>40.6</v>
      </c>
      <c r="K563" s="86"/>
    </row>
    <row r="564" spans="1:11" x14ac:dyDescent="0.25">
      <c r="A564" s="47"/>
      <c r="B564" s="48"/>
      <c r="C564" s="30" t="s">
        <v>791</v>
      </c>
      <c r="D564" s="100"/>
      <c r="E564" s="31"/>
      <c r="F564" s="34"/>
      <c r="G564" s="34"/>
      <c r="H564" s="34"/>
      <c r="I564" s="35"/>
      <c r="J564" s="138"/>
      <c r="K564" s="86"/>
    </row>
    <row r="565" spans="1:11" x14ac:dyDescent="0.25">
      <c r="A565" s="47"/>
      <c r="B565" s="48"/>
      <c r="C565" s="30" t="s">
        <v>792</v>
      </c>
      <c r="D565" s="31"/>
      <c r="E565" s="31" t="s">
        <v>793</v>
      </c>
      <c r="F565" s="34">
        <v>0.25</v>
      </c>
      <c r="G565" s="34"/>
      <c r="H565" s="34"/>
      <c r="I565" s="35"/>
      <c r="J565" s="138">
        <f t="shared" ref="J565:J572" si="8">+E565*F565</f>
        <v>1</v>
      </c>
      <c r="K565" s="86"/>
    </row>
    <row r="566" spans="1:11" x14ac:dyDescent="0.25">
      <c r="A566" s="47"/>
      <c r="B566" s="48"/>
      <c r="C566" s="30"/>
      <c r="D566" s="31"/>
      <c r="E566" s="31" t="s">
        <v>794</v>
      </c>
      <c r="F566" s="34">
        <v>0.25</v>
      </c>
      <c r="G566" s="34"/>
      <c r="H566" s="34"/>
      <c r="I566" s="35"/>
      <c r="J566" s="138">
        <f t="shared" si="8"/>
        <v>2.6524999999999999</v>
      </c>
      <c r="K566" s="86"/>
    </row>
    <row r="567" spans="1:11" x14ac:dyDescent="0.25">
      <c r="A567" s="47"/>
      <c r="B567" s="48"/>
      <c r="C567" s="30"/>
      <c r="D567" s="31"/>
      <c r="E567" s="31" t="s">
        <v>795</v>
      </c>
      <c r="F567" s="34">
        <v>0.25</v>
      </c>
      <c r="G567" s="34"/>
      <c r="H567" s="34"/>
      <c r="I567" s="35"/>
      <c r="J567" s="138">
        <f t="shared" si="8"/>
        <v>0.75</v>
      </c>
      <c r="K567" s="86"/>
    </row>
    <row r="568" spans="1:11" x14ac:dyDescent="0.25">
      <c r="A568" s="47"/>
      <c r="B568" s="48"/>
      <c r="C568" s="30"/>
      <c r="D568" s="31"/>
      <c r="E568" s="31" t="s">
        <v>794</v>
      </c>
      <c r="F568" s="34">
        <v>0.25</v>
      </c>
      <c r="G568" s="34"/>
      <c r="H568" s="34"/>
      <c r="I568" s="35"/>
      <c r="J568" s="138">
        <f t="shared" si="8"/>
        <v>2.6524999999999999</v>
      </c>
      <c r="K568" s="86"/>
    </row>
    <row r="569" spans="1:11" x14ac:dyDescent="0.25">
      <c r="A569" s="47"/>
      <c r="B569" s="48"/>
      <c r="C569" s="30"/>
      <c r="D569" s="98"/>
      <c r="E569" s="31" t="s">
        <v>793</v>
      </c>
      <c r="F569" s="34">
        <v>0.25</v>
      </c>
      <c r="G569" s="34"/>
      <c r="H569" s="34"/>
      <c r="I569" s="35"/>
      <c r="J569" s="138">
        <f t="shared" si="8"/>
        <v>1</v>
      </c>
      <c r="K569" s="86"/>
    </row>
    <row r="570" spans="1:11" x14ac:dyDescent="0.25">
      <c r="A570" s="47"/>
      <c r="B570" s="48"/>
      <c r="C570" s="30"/>
      <c r="D570" s="31"/>
      <c r="E570" s="31" t="s">
        <v>796</v>
      </c>
      <c r="F570" s="34">
        <v>0.25</v>
      </c>
      <c r="G570" s="34"/>
      <c r="H570" s="34"/>
      <c r="I570" s="35"/>
      <c r="J570" s="138">
        <f t="shared" si="8"/>
        <v>3.0375000000000001</v>
      </c>
      <c r="K570" s="86"/>
    </row>
    <row r="571" spans="1:11" x14ac:dyDescent="0.25">
      <c r="A571" s="47"/>
      <c r="B571" s="48"/>
      <c r="C571" s="99" t="s">
        <v>797</v>
      </c>
      <c r="D571" s="31"/>
      <c r="E571" s="31" t="s">
        <v>798</v>
      </c>
      <c r="F571" s="34">
        <v>0.8</v>
      </c>
      <c r="G571" s="34"/>
      <c r="H571" s="34"/>
      <c r="I571" s="35"/>
      <c r="J571" s="138">
        <f t="shared" si="8"/>
        <v>12.440000000000001</v>
      </c>
      <c r="K571" s="86"/>
    </row>
    <row r="572" spans="1:11" x14ac:dyDescent="0.25">
      <c r="A572" s="47"/>
      <c r="B572" s="48"/>
      <c r="C572" s="102" t="s">
        <v>803</v>
      </c>
      <c r="D572" s="31"/>
      <c r="E572" s="31" t="s">
        <v>798</v>
      </c>
      <c r="F572" s="34">
        <v>0.8</v>
      </c>
      <c r="G572" s="34"/>
      <c r="H572" s="34"/>
      <c r="I572" s="35"/>
      <c r="J572" s="138">
        <f t="shared" si="8"/>
        <v>12.440000000000001</v>
      </c>
      <c r="K572" s="86"/>
    </row>
    <row r="573" spans="1:11" x14ac:dyDescent="0.25">
      <c r="A573" s="47"/>
      <c r="B573" s="48"/>
      <c r="C573" s="30"/>
      <c r="D573" s="31"/>
      <c r="E573" s="31" t="s">
        <v>804</v>
      </c>
      <c r="F573" s="34">
        <v>1.25</v>
      </c>
      <c r="G573" s="34"/>
      <c r="H573" s="34"/>
      <c r="I573" s="35"/>
      <c r="J573" s="32">
        <f>E573*F573</f>
        <v>43.4375</v>
      </c>
      <c r="K573" s="86"/>
    </row>
    <row r="574" spans="1:11" x14ac:dyDescent="0.25">
      <c r="A574" s="47"/>
      <c r="B574" s="48"/>
      <c r="C574" s="30"/>
      <c r="D574" s="31"/>
      <c r="E574" s="31"/>
      <c r="F574" s="34"/>
      <c r="G574" s="34"/>
      <c r="H574" s="34"/>
      <c r="I574" s="57" t="s">
        <v>352</v>
      </c>
      <c r="J574" s="137">
        <f>SUM(J510:J573)</f>
        <v>1517.3225</v>
      </c>
      <c r="K574" s="86"/>
    </row>
    <row r="575" spans="1:11" x14ac:dyDescent="0.25">
      <c r="A575" s="47"/>
      <c r="B575" s="48"/>
      <c r="C575" s="30"/>
      <c r="D575" s="31"/>
      <c r="E575" s="31"/>
      <c r="F575" s="34"/>
      <c r="G575" s="34"/>
      <c r="H575" s="34"/>
      <c r="I575" s="35"/>
      <c r="J575" s="32"/>
      <c r="K575" s="86"/>
    </row>
    <row r="576" spans="1:11" x14ac:dyDescent="0.25">
      <c r="A576" s="47"/>
      <c r="B576" s="48"/>
      <c r="C576" s="30"/>
      <c r="D576" s="31"/>
      <c r="E576" s="31"/>
      <c r="F576" s="34"/>
      <c r="G576" s="34"/>
      <c r="H576" s="34"/>
      <c r="I576" s="35"/>
      <c r="J576" s="32"/>
      <c r="K576" s="86"/>
    </row>
    <row r="577" spans="1:11" x14ac:dyDescent="0.25">
      <c r="A577" s="47"/>
      <c r="B577" s="48"/>
      <c r="C577" s="30"/>
      <c r="D577" s="31"/>
      <c r="E577" s="31"/>
      <c r="F577" s="34"/>
      <c r="G577" s="34"/>
      <c r="H577" s="34"/>
      <c r="I577" s="35"/>
      <c r="J577" s="32"/>
      <c r="K577" s="86"/>
    </row>
    <row r="578" spans="1:11" x14ac:dyDescent="0.25">
      <c r="A578" s="47"/>
      <c r="B578" s="48"/>
      <c r="C578" s="30"/>
      <c r="D578" s="31"/>
      <c r="E578" s="31"/>
      <c r="F578" s="34"/>
      <c r="G578" s="34"/>
      <c r="H578" s="34"/>
      <c r="I578" s="35"/>
      <c r="J578" s="32"/>
      <c r="K578" s="86"/>
    </row>
    <row r="579" spans="1:11" x14ac:dyDescent="0.25">
      <c r="A579" s="47"/>
      <c r="B579" s="48"/>
      <c r="C579" s="30"/>
      <c r="D579" s="31"/>
      <c r="E579" s="31"/>
      <c r="F579" s="34"/>
      <c r="G579" s="34"/>
      <c r="H579" s="34"/>
      <c r="I579" s="35"/>
      <c r="J579" s="32"/>
      <c r="K579" s="86"/>
    </row>
    <row r="580" spans="1:11" x14ac:dyDescent="0.25">
      <c r="A580" s="47"/>
      <c r="B580" s="48"/>
      <c r="C580" s="30"/>
      <c r="D580" s="31"/>
      <c r="E580" s="31"/>
      <c r="F580" s="34"/>
      <c r="G580" s="34"/>
      <c r="H580" s="34"/>
      <c r="I580" s="35"/>
      <c r="J580" s="36"/>
      <c r="K580" s="86"/>
    </row>
    <row r="581" spans="1:11" x14ac:dyDescent="0.25">
      <c r="A581" s="47"/>
      <c r="B581" s="48"/>
      <c r="C581" s="30"/>
      <c r="D581" s="31"/>
      <c r="E581" s="31"/>
      <c r="F581" s="34"/>
      <c r="G581" s="34"/>
      <c r="H581" s="34"/>
      <c r="K581" s="86"/>
    </row>
    <row r="582" spans="1:11" x14ac:dyDescent="0.25">
      <c r="A582" s="306" t="s">
        <v>4</v>
      </c>
      <c r="B582" s="306" t="s">
        <v>336</v>
      </c>
      <c r="C582" s="306" t="s">
        <v>337</v>
      </c>
      <c r="D582" s="298" t="s">
        <v>6</v>
      </c>
      <c r="E582" s="298" t="s">
        <v>338</v>
      </c>
      <c r="F582" s="298" t="s">
        <v>339</v>
      </c>
      <c r="G582" s="306" t="s">
        <v>340</v>
      </c>
      <c r="H582" s="306" t="s">
        <v>341</v>
      </c>
      <c r="I582" s="306" t="s">
        <v>34</v>
      </c>
      <c r="J582" s="306" t="s">
        <v>324</v>
      </c>
      <c r="K582" s="306" t="s">
        <v>342</v>
      </c>
    </row>
    <row r="583" spans="1:11" x14ac:dyDescent="0.25">
      <c r="A583" s="306"/>
      <c r="B583" s="306"/>
      <c r="C583" s="306"/>
      <c r="D583" s="299"/>
      <c r="E583" s="299"/>
      <c r="F583" s="299"/>
      <c r="G583" s="306"/>
      <c r="H583" s="306"/>
      <c r="I583" s="306"/>
      <c r="J583" s="306"/>
      <c r="K583" s="306"/>
    </row>
    <row r="584" spans="1:11" x14ac:dyDescent="0.25">
      <c r="A584" s="47"/>
      <c r="B584" s="48"/>
      <c r="C584" s="30"/>
      <c r="D584" s="31"/>
      <c r="E584" s="31"/>
      <c r="F584" s="34"/>
      <c r="G584" s="34"/>
      <c r="H584" s="34"/>
      <c r="I584" s="35"/>
      <c r="J584" s="36"/>
      <c r="K584" s="86"/>
    </row>
    <row r="585" spans="1:11" x14ac:dyDescent="0.25">
      <c r="A585" s="298" t="s">
        <v>4</v>
      </c>
      <c r="B585" s="298" t="s">
        <v>336</v>
      </c>
      <c r="C585" s="298" t="s">
        <v>337</v>
      </c>
      <c r="D585" s="298" t="s">
        <v>6</v>
      </c>
      <c r="E585" s="298" t="s">
        <v>338</v>
      </c>
      <c r="F585" s="298" t="s">
        <v>339</v>
      </c>
      <c r="G585" s="298" t="s">
        <v>340</v>
      </c>
      <c r="H585" s="298" t="s">
        <v>341</v>
      </c>
      <c r="I585" s="298" t="s">
        <v>34</v>
      </c>
      <c r="J585" s="298" t="s">
        <v>324</v>
      </c>
      <c r="K585" s="86"/>
    </row>
    <row r="586" spans="1:11" x14ac:dyDescent="0.25">
      <c r="A586" s="299"/>
      <c r="B586" s="299"/>
      <c r="C586" s="299"/>
      <c r="D586" s="299"/>
      <c r="E586" s="299"/>
      <c r="F586" s="299"/>
      <c r="G586" s="299"/>
      <c r="H586" s="299"/>
      <c r="I586" s="299"/>
      <c r="J586" s="299"/>
      <c r="K586" s="86"/>
    </row>
    <row r="587" spans="1:11" x14ac:dyDescent="0.25">
      <c r="A587" s="28"/>
      <c r="B587" s="29"/>
      <c r="C587" s="30"/>
      <c r="D587" s="30" t="s">
        <v>25</v>
      </c>
      <c r="E587" s="31"/>
      <c r="F587" s="32"/>
      <c r="G587" s="32"/>
      <c r="H587" s="32"/>
      <c r="I587" s="32"/>
      <c r="J587" s="33"/>
      <c r="K587" s="86"/>
    </row>
    <row r="588" spans="1:11" ht="107.25" customHeight="1" x14ac:dyDescent="0.25">
      <c r="A588" s="300" t="s">
        <v>14</v>
      </c>
      <c r="B588" s="303" t="s">
        <v>805</v>
      </c>
      <c r="C588" s="140" t="s">
        <v>806</v>
      </c>
      <c r="D588" s="31"/>
      <c r="E588" s="31"/>
      <c r="F588" s="32"/>
      <c r="G588" s="32"/>
      <c r="H588" s="32"/>
      <c r="I588" s="32"/>
      <c r="J588" s="32"/>
      <c r="K588" s="86"/>
    </row>
    <row r="589" spans="1:11" x14ac:dyDescent="0.25">
      <c r="A589" s="301"/>
      <c r="B589" s="304"/>
      <c r="C589" s="30" t="s">
        <v>746</v>
      </c>
      <c r="D589" s="98" t="s">
        <v>747</v>
      </c>
      <c r="E589" s="31" t="s">
        <v>748</v>
      </c>
      <c r="F589" s="34"/>
      <c r="G589" s="34"/>
      <c r="H589" s="34"/>
      <c r="I589" s="32">
        <v>4</v>
      </c>
      <c r="J589" s="32">
        <f>I589</f>
        <v>4</v>
      </c>
      <c r="K589" s="86"/>
    </row>
    <row r="590" spans="1:11" x14ac:dyDescent="0.25">
      <c r="A590" s="301"/>
      <c r="B590" s="304"/>
      <c r="C590" s="99" t="s">
        <v>354</v>
      </c>
      <c r="D590" s="31"/>
      <c r="E590" s="31" t="s">
        <v>807</v>
      </c>
      <c r="F590" s="34"/>
      <c r="G590" s="34"/>
      <c r="H590" s="34"/>
      <c r="I590" s="35"/>
      <c r="J590" s="32"/>
      <c r="K590" s="86"/>
    </row>
    <row r="591" spans="1:11" x14ac:dyDescent="0.25">
      <c r="A591" s="301"/>
      <c r="B591" s="304"/>
      <c r="C591" s="30"/>
      <c r="D591" s="100"/>
      <c r="E591" s="31" t="s">
        <v>808</v>
      </c>
      <c r="F591" s="34"/>
      <c r="G591" s="34"/>
      <c r="H591" s="34"/>
      <c r="I591" s="35"/>
      <c r="J591" s="32"/>
      <c r="K591" s="86"/>
    </row>
    <row r="592" spans="1:11" x14ac:dyDescent="0.25">
      <c r="A592" s="301"/>
      <c r="B592" s="304"/>
      <c r="C592" s="91"/>
      <c r="D592" s="92"/>
      <c r="E592" s="92" t="s">
        <v>751</v>
      </c>
      <c r="F592" s="36"/>
      <c r="G592" s="34"/>
      <c r="H592" s="34"/>
      <c r="I592" s="36"/>
      <c r="J592" s="32"/>
      <c r="K592" s="86"/>
    </row>
    <row r="593" spans="1:11" x14ac:dyDescent="0.25">
      <c r="A593" s="301"/>
      <c r="B593" s="304"/>
      <c r="C593" s="30"/>
      <c r="D593" s="31"/>
      <c r="E593" s="31" t="s">
        <v>752</v>
      </c>
      <c r="F593" s="34"/>
      <c r="G593" s="34"/>
      <c r="H593" s="34"/>
      <c r="I593" s="35"/>
      <c r="J593" s="32"/>
      <c r="K593" s="86"/>
    </row>
    <row r="594" spans="1:11" x14ac:dyDescent="0.25">
      <c r="A594" s="302"/>
      <c r="B594" s="305"/>
      <c r="C594" s="30"/>
      <c r="D594" s="31"/>
      <c r="E594" s="31" t="s">
        <v>753</v>
      </c>
      <c r="F594" s="34"/>
      <c r="G594" s="34"/>
      <c r="H594" s="34"/>
      <c r="I594" s="35"/>
      <c r="J594" s="32"/>
      <c r="K594" s="86"/>
    </row>
    <row r="595" spans="1:11" x14ac:dyDescent="0.25">
      <c r="A595" s="101"/>
      <c r="B595" s="139"/>
      <c r="C595" s="30"/>
      <c r="D595" s="31"/>
      <c r="E595" s="31" t="s">
        <v>754</v>
      </c>
      <c r="F595" s="34"/>
      <c r="G595" s="34"/>
      <c r="H595" s="34"/>
      <c r="I595" s="35"/>
      <c r="J595" s="32"/>
      <c r="K595" s="86"/>
    </row>
    <row r="596" spans="1:11" x14ac:dyDescent="0.25">
      <c r="A596" s="101"/>
      <c r="B596" s="139"/>
      <c r="C596" s="30"/>
      <c r="D596" s="98" t="s">
        <v>755</v>
      </c>
      <c r="E596" s="31" t="s">
        <v>809</v>
      </c>
      <c r="F596" s="34"/>
      <c r="G596" s="34"/>
      <c r="H596" s="34"/>
      <c r="I596" s="35"/>
      <c r="J596" s="32"/>
      <c r="K596" s="86"/>
    </row>
    <row r="597" spans="1:11" x14ac:dyDescent="0.25">
      <c r="A597" s="101"/>
      <c r="B597" s="139"/>
      <c r="C597" s="30"/>
      <c r="D597" s="31"/>
      <c r="E597" s="31"/>
      <c r="F597" s="34"/>
      <c r="G597" s="34"/>
      <c r="H597" s="34"/>
      <c r="I597" s="35"/>
      <c r="J597" s="32"/>
      <c r="K597" s="86"/>
    </row>
    <row r="598" spans="1:11" x14ac:dyDescent="0.25">
      <c r="A598" s="101"/>
      <c r="B598" s="139"/>
      <c r="C598" s="99" t="s">
        <v>757</v>
      </c>
      <c r="D598" s="31"/>
      <c r="E598" s="31"/>
      <c r="F598" s="34"/>
      <c r="G598" s="34"/>
      <c r="H598" s="34"/>
      <c r="I598" s="35"/>
      <c r="J598" s="32"/>
      <c r="K598" s="86"/>
    </row>
    <row r="599" spans="1:11" x14ac:dyDescent="0.25">
      <c r="A599" s="101"/>
      <c r="B599" s="139"/>
      <c r="C599" s="102" t="s">
        <v>758</v>
      </c>
      <c r="D599" s="31"/>
      <c r="E599" s="31" t="s">
        <v>810</v>
      </c>
      <c r="F599" s="34"/>
      <c r="G599" s="34"/>
      <c r="H599" s="34"/>
      <c r="I599" s="35"/>
      <c r="J599" s="32"/>
      <c r="K599" s="86"/>
    </row>
    <row r="600" spans="1:11" x14ac:dyDescent="0.25">
      <c r="A600" s="101"/>
      <c r="B600" s="139"/>
      <c r="C600" s="30"/>
      <c r="D600" s="31"/>
      <c r="E600" s="31" t="s">
        <v>811</v>
      </c>
      <c r="F600" s="34"/>
      <c r="G600" s="34"/>
      <c r="H600" s="34"/>
      <c r="I600" s="35"/>
      <c r="J600" s="32"/>
      <c r="K600" s="86"/>
    </row>
    <row r="601" spans="1:11" x14ac:dyDescent="0.25">
      <c r="A601" s="101"/>
      <c r="B601" s="139"/>
      <c r="C601" s="30"/>
      <c r="D601" s="31"/>
      <c r="E601" s="31" t="s">
        <v>812</v>
      </c>
      <c r="F601" s="34"/>
      <c r="G601" s="34"/>
      <c r="H601" s="34"/>
      <c r="I601" s="35"/>
      <c r="J601" s="32"/>
      <c r="K601" s="86"/>
    </row>
    <row r="602" spans="1:11" x14ac:dyDescent="0.25">
      <c r="A602" s="101"/>
      <c r="B602" s="139"/>
      <c r="C602" s="30"/>
      <c r="D602" s="31"/>
      <c r="E602" s="31" t="s">
        <v>813</v>
      </c>
      <c r="F602" s="34"/>
      <c r="G602" s="34"/>
      <c r="H602" s="34"/>
      <c r="I602" s="35"/>
      <c r="J602" s="32"/>
      <c r="K602" s="294" t="s">
        <v>342</v>
      </c>
    </row>
    <row r="603" spans="1:11" x14ac:dyDescent="0.25">
      <c r="A603" s="101"/>
      <c r="B603" s="139"/>
      <c r="C603" s="99" t="s">
        <v>762</v>
      </c>
      <c r="D603" s="31"/>
      <c r="E603" s="31"/>
      <c r="F603" s="34"/>
      <c r="G603" s="34"/>
      <c r="H603" s="34"/>
      <c r="I603" s="35"/>
      <c r="J603" s="32"/>
      <c r="K603" s="294"/>
    </row>
    <row r="604" spans="1:11" x14ac:dyDescent="0.25">
      <c r="A604" s="101"/>
      <c r="B604" s="139"/>
      <c r="C604" s="30" t="s">
        <v>763</v>
      </c>
      <c r="D604" s="31"/>
      <c r="E604" s="31" t="s">
        <v>814</v>
      </c>
      <c r="F604" s="34"/>
      <c r="G604" s="34"/>
      <c r="H604" s="34"/>
      <c r="I604" s="35"/>
      <c r="J604" s="32"/>
      <c r="K604" s="295"/>
    </row>
    <row r="605" spans="1:11" x14ac:dyDescent="0.25">
      <c r="A605" s="101"/>
      <c r="B605" s="139"/>
      <c r="C605" s="30"/>
      <c r="D605" s="98" t="s">
        <v>765</v>
      </c>
      <c r="E605" s="31" t="s">
        <v>815</v>
      </c>
      <c r="F605" s="34"/>
      <c r="G605" s="34"/>
      <c r="H605" s="34"/>
      <c r="I605" s="35"/>
      <c r="J605" s="32"/>
      <c r="K605" s="296"/>
    </row>
    <row r="606" spans="1:11" x14ac:dyDescent="0.25">
      <c r="A606" s="101"/>
      <c r="B606" s="139"/>
      <c r="C606" s="30"/>
      <c r="D606" s="98"/>
      <c r="E606" s="31" t="s">
        <v>816</v>
      </c>
      <c r="F606" s="34"/>
      <c r="G606" s="34"/>
      <c r="H606" s="34"/>
      <c r="I606" s="35"/>
      <c r="J606" s="32"/>
      <c r="K606" s="296"/>
    </row>
    <row r="607" spans="1:11" x14ac:dyDescent="0.25">
      <c r="A607" s="101"/>
      <c r="B607" s="139"/>
      <c r="C607" s="30"/>
      <c r="D607" s="31"/>
      <c r="E607" s="31" t="s">
        <v>767</v>
      </c>
      <c r="F607" s="34"/>
      <c r="G607" s="34"/>
      <c r="H607" s="34"/>
      <c r="I607" s="35"/>
      <c r="J607" s="32"/>
      <c r="K607" s="296"/>
    </row>
    <row r="608" spans="1:11" x14ac:dyDescent="0.25">
      <c r="A608" s="101"/>
      <c r="B608" s="139"/>
      <c r="C608" s="99" t="s">
        <v>768</v>
      </c>
      <c r="D608" s="31"/>
      <c r="E608" s="31" t="s">
        <v>766</v>
      </c>
      <c r="F608" s="34"/>
      <c r="G608" s="34"/>
      <c r="H608" s="34"/>
      <c r="I608" s="35"/>
      <c r="J608" s="32"/>
      <c r="K608" s="296"/>
    </row>
    <row r="609" spans="1:11" x14ac:dyDescent="0.25">
      <c r="A609" s="101"/>
      <c r="B609" s="139"/>
      <c r="C609" s="30"/>
      <c r="D609" s="98" t="s">
        <v>763</v>
      </c>
      <c r="E609" s="31" t="s">
        <v>817</v>
      </c>
      <c r="F609" s="34"/>
      <c r="G609" s="34"/>
      <c r="H609" s="34"/>
      <c r="I609" s="35"/>
      <c r="J609" s="32"/>
      <c r="K609" s="296"/>
    </row>
    <row r="610" spans="1:11" x14ac:dyDescent="0.25">
      <c r="A610" s="101"/>
      <c r="B610" s="139"/>
      <c r="C610" s="30"/>
      <c r="D610" s="31" t="s">
        <v>818</v>
      </c>
      <c r="E610" s="31" t="s">
        <v>819</v>
      </c>
      <c r="F610" s="34"/>
      <c r="G610" s="34"/>
      <c r="H610" s="34"/>
      <c r="I610" s="35"/>
      <c r="J610" s="32"/>
      <c r="K610" s="296"/>
    </row>
    <row r="611" spans="1:11" x14ac:dyDescent="0.25">
      <c r="A611" s="101"/>
      <c r="B611" s="139"/>
      <c r="C611" s="30"/>
      <c r="D611" s="98" t="s">
        <v>771</v>
      </c>
      <c r="E611" s="31" t="s">
        <v>820</v>
      </c>
      <c r="F611" s="34"/>
      <c r="G611" s="34"/>
      <c r="H611" s="34"/>
      <c r="I611" s="35"/>
      <c r="J611" s="32"/>
      <c r="K611" s="296"/>
    </row>
    <row r="612" spans="1:11" x14ac:dyDescent="0.25">
      <c r="A612" s="101"/>
      <c r="B612" s="139"/>
      <c r="C612" s="30"/>
      <c r="D612" s="98" t="s">
        <v>765</v>
      </c>
      <c r="E612" s="31" t="s">
        <v>821</v>
      </c>
      <c r="F612" s="34"/>
      <c r="G612" s="34"/>
      <c r="H612" s="34"/>
      <c r="I612" s="35"/>
      <c r="J612" s="32"/>
      <c r="K612" s="296"/>
    </row>
    <row r="613" spans="1:11" x14ac:dyDescent="0.25">
      <c r="A613" s="101"/>
      <c r="B613" s="139"/>
      <c r="C613" s="30"/>
      <c r="D613" s="98" t="s">
        <v>765</v>
      </c>
      <c r="E613" s="31" t="s">
        <v>822</v>
      </c>
      <c r="F613" s="34"/>
      <c r="G613" s="34"/>
      <c r="H613" s="34"/>
      <c r="I613" s="35"/>
      <c r="J613" s="32"/>
      <c r="K613" s="296"/>
    </row>
    <row r="614" spans="1:11" x14ac:dyDescent="0.25">
      <c r="A614" s="101"/>
      <c r="B614" s="139"/>
      <c r="C614" s="99" t="s">
        <v>774</v>
      </c>
      <c r="D614" s="31"/>
      <c r="E614" s="31"/>
      <c r="F614" s="34"/>
      <c r="G614" s="34"/>
      <c r="H614" s="34"/>
      <c r="I614" s="35"/>
      <c r="J614" s="32"/>
      <c r="K614" s="296"/>
    </row>
    <row r="615" spans="1:11" x14ac:dyDescent="0.25">
      <c r="A615" s="101"/>
      <c r="B615" s="139"/>
      <c r="C615" s="30"/>
      <c r="D615" s="31" t="s">
        <v>823</v>
      </c>
      <c r="E615" s="31" t="s">
        <v>824</v>
      </c>
      <c r="F615" s="34"/>
      <c r="G615" s="34"/>
      <c r="H615" s="34"/>
      <c r="I615" s="35"/>
      <c r="J615" s="32"/>
      <c r="K615" s="296"/>
    </row>
    <row r="616" spans="1:11" x14ac:dyDescent="0.25">
      <c r="A616" s="101"/>
      <c r="B616" s="139"/>
      <c r="C616" s="30"/>
      <c r="D616" s="31" t="s">
        <v>825</v>
      </c>
      <c r="E616" s="31" t="s">
        <v>778</v>
      </c>
      <c r="F616" s="34"/>
      <c r="G616" s="34"/>
      <c r="H616" s="34"/>
      <c r="I616" s="35"/>
      <c r="J616" s="32"/>
      <c r="K616" s="296"/>
    </row>
    <row r="617" spans="1:11" x14ac:dyDescent="0.25">
      <c r="A617" s="101"/>
      <c r="B617" s="139"/>
      <c r="C617" s="30"/>
      <c r="D617" s="31" t="s">
        <v>825</v>
      </c>
      <c r="E617" s="31" t="s">
        <v>826</v>
      </c>
      <c r="F617" s="34"/>
      <c r="G617" s="34"/>
      <c r="H617" s="34"/>
      <c r="I617" s="35"/>
      <c r="J617" s="32"/>
      <c r="K617" s="296"/>
    </row>
    <row r="618" spans="1:11" x14ac:dyDescent="0.25">
      <c r="A618" s="101"/>
      <c r="B618" s="139"/>
      <c r="C618" s="124"/>
      <c r="D618" s="31" t="s">
        <v>825</v>
      </c>
      <c r="E618" s="31" t="s">
        <v>778</v>
      </c>
      <c r="F618" s="34"/>
      <c r="G618" s="34"/>
      <c r="H618" s="34"/>
      <c r="I618" s="35"/>
      <c r="J618" s="32"/>
      <c r="K618" s="296"/>
    </row>
    <row r="619" spans="1:11" x14ac:dyDescent="0.25">
      <c r="A619" s="101"/>
      <c r="B619" s="139"/>
      <c r="C619" s="120"/>
      <c r="D619" s="122"/>
      <c r="E619" s="31" t="s">
        <v>827</v>
      </c>
      <c r="F619" s="34"/>
      <c r="G619" s="34"/>
      <c r="H619" s="34"/>
      <c r="I619" s="35"/>
      <c r="J619" s="32"/>
      <c r="K619" s="296"/>
    </row>
    <row r="620" spans="1:11" x14ac:dyDescent="0.25">
      <c r="A620" s="101"/>
      <c r="B620" s="139"/>
      <c r="C620" s="120"/>
      <c r="D620" s="122" t="s">
        <v>765</v>
      </c>
      <c r="E620" s="31" t="s">
        <v>828</v>
      </c>
      <c r="F620" s="34"/>
      <c r="G620" s="34"/>
      <c r="H620" s="34"/>
      <c r="I620" s="35"/>
      <c r="J620" s="32"/>
      <c r="K620" s="296"/>
    </row>
    <row r="621" spans="1:11" x14ac:dyDescent="0.25">
      <c r="A621" s="101"/>
      <c r="B621" s="139"/>
      <c r="C621" s="120"/>
      <c r="D621" s="123" t="s">
        <v>829</v>
      </c>
      <c r="E621" s="105">
        <v>54.16</v>
      </c>
      <c r="F621" s="34"/>
      <c r="G621" s="34"/>
      <c r="H621" s="34"/>
      <c r="I621" s="35"/>
      <c r="J621" s="32"/>
      <c r="K621" s="296"/>
    </row>
    <row r="622" spans="1:11" x14ac:dyDescent="0.25">
      <c r="A622" s="101"/>
      <c r="B622" s="139"/>
      <c r="C622" s="120"/>
      <c r="D622" s="123"/>
      <c r="E622" s="105">
        <v>6.85</v>
      </c>
      <c r="F622" s="34"/>
      <c r="G622" s="34"/>
      <c r="H622" s="34"/>
      <c r="I622" s="35"/>
      <c r="J622" s="32"/>
      <c r="K622" s="296"/>
    </row>
    <row r="623" spans="1:11" x14ac:dyDescent="0.25">
      <c r="A623" s="101"/>
      <c r="B623" s="139"/>
      <c r="C623" s="113" t="s">
        <v>781</v>
      </c>
      <c r="D623" s="31"/>
      <c r="E623" s="105"/>
      <c r="F623" s="34"/>
      <c r="G623" s="34"/>
      <c r="H623" s="34"/>
      <c r="I623" s="35"/>
      <c r="J623" s="32"/>
      <c r="K623" s="296"/>
    </row>
    <row r="624" spans="1:11" x14ac:dyDescent="0.25">
      <c r="A624" s="101"/>
      <c r="B624" s="139"/>
      <c r="C624" s="97"/>
      <c r="D624" s="31" t="s">
        <v>830</v>
      </c>
      <c r="E624" s="105">
        <v>27.8</v>
      </c>
      <c r="F624" s="34"/>
      <c r="G624" s="34"/>
      <c r="H624" s="34"/>
      <c r="I624" s="35"/>
      <c r="J624" s="32"/>
      <c r="K624" s="296"/>
    </row>
    <row r="625" spans="1:11" x14ac:dyDescent="0.25">
      <c r="A625" s="101"/>
      <c r="B625" s="139"/>
      <c r="C625" s="30"/>
      <c r="D625" s="91" t="s">
        <v>831</v>
      </c>
      <c r="E625" s="134">
        <v>7.32</v>
      </c>
      <c r="F625" s="34"/>
      <c r="G625" s="34"/>
      <c r="H625" s="34"/>
      <c r="I625" s="35"/>
      <c r="J625" s="32"/>
      <c r="K625" s="296"/>
    </row>
    <row r="626" spans="1:11" x14ac:dyDescent="0.25">
      <c r="A626" s="101"/>
      <c r="B626" s="139"/>
      <c r="C626" s="30"/>
      <c r="D626" s="91" t="s">
        <v>832</v>
      </c>
      <c r="E626" s="134">
        <v>12.69</v>
      </c>
      <c r="F626" s="34"/>
      <c r="G626" s="34"/>
      <c r="H626" s="34"/>
      <c r="I626" s="35"/>
      <c r="J626" s="32"/>
      <c r="K626" s="296"/>
    </row>
    <row r="627" spans="1:11" x14ac:dyDescent="0.25">
      <c r="A627" s="101"/>
      <c r="B627" s="139"/>
      <c r="C627" s="30"/>
      <c r="D627" s="91" t="s">
        <v>833</v>
      </c>
      <c r="E627" s="134">
        <v>13.23</v>
      </c>
      <c r="F627" s="34"/>
      <c r="G627" s="34"/>
      <c r="H627" s="34"/>
      <c r="I627" s="35"/>
      <c r="J627" s="32"/>
      <c r="K627" s="296"/>
    </row>
    <row r="628" spans="1:11" x14ac:dyDescent="0.25">
      <c r="A628" s="101"/>
      <c r="B628" s="139"/>
      <c r="C628" s="128"/>
      <c r="D628" s="91" t="s">
        <v>834</v>
      </c>
      <c r="E628" s="105">
        <v>27.8</v>
      </c>
      <c r="F628" s="34"/>
      <c r="G628" s="34"/>
      <c r="H628" s="34"/>
      <c r="I628" s="35"/>
      <c r="J628" s="32"/>
      <c r="K628" s="296"/>
    </row>
    <row r="629" spans="1:11" x14ac:dyDescent="0.25">
      <c r="A629" s="101"/>
      <c r="B629" s="139"/>
      <c r="C629" s="128"/>
      <c r="D629" s="91" t="s">
        <v>831</v>
      </c>
      <c r="E629" s="105">
        <v>7.86</v>
      </c>
      <c r="F629" s="34"/>
      <c r="G629" s="34"/>
      <c r="H629" s="34"/>
      <c r="I629" s="35"/>
      <c r="J629" s="32"/>
      <c r="K629" s="296"/>
    </row>
    <row r="630" spans="1:11" x14ac:dyDescent="0.25">
      <c r="A630" s="101"/>
      <c r="B630" s="139"/>
      <c r="C630" s="127" t="s">
        <v>619</v>
      </c>
      <c r="D630" s="91"/>
      <c r="E630" s="105"/>
      <c r="F630" s="34"/>
      <c r="G630" s="34"/>
      <c r="H630" s="34"/>
      <c r="I630" s="35"/>
      <c r="J630" s="32"/>
      <c r="K630" s="296"/>
    </row>
    <row r="631" spans="1:11" x14ac:dyDescent="0.25">
      <c r="A631" s="101"/>
      <c r="B631" s="139"/>
      <c r="C631" s="128" t="s">
        <v>782</v>
      </c>
      <c r="D631" s="91"/>
      <c r="E631" s="105">
        <v>47.54</v>
      </c>
      <c r="F631" s="34"/>
      <c r="G631" s="34"/>
      <c r="H631" s="34"/>
      <c r="I631" s="35"/>
      <c r="J631" s="32"/>
      <c r="K631" s="296"/>
    </row>
    <row r="632" spans="1:11" x14ac:dyDescent="0.25">
      <c r="A632" s="101"/>
      <c r="B632" s="139"/>
      <c r="C632" s="128"/>
      <c r="D632" s="91"/>
      <c r="E632" s="105">
        <v>30</v>
      </c>
      <c r="F632" s="34"/>
      <c r="G632" s="34"/>
      <c r="H632" s="34"/>
      <c r="I632" s="35"/>
      <c r="J632" s="32"/>
      <c r="K632" s="296"/>
    </row>
    <row r="633" spans="1:11" x14ac:dyDescent="0.25">
      <c r="A633" s="101"/>
      <c r="B633" s="139"/>
      <c r="C633" s="128"/>
      <c r="D633" s="91"/>
      <c r="E633" s="105">
        <v>32.020000000000003</v>
      </c>
      <c r="F633" s="34"/>
      <c r="G633" s="34"/>
      <c r="H633" s="34"/>
      <c r="I633" s="35"/>
      <c r="J633" s="32"/>
      <c r="K633" s="296"/>
    </row>
    <row r="634" spans="1:11" x14ac:dyDescent="0.25">
      <c r="A634" s="101"/>
      <c r="B634" s="139"/>
      <c r="C634" s="30"/>
      <c r="D634" s="91"/>
      <c r="E634" s="105">
        <v>30.82</v>
      </c>
      <c r="F634" s="34"/>
      <c r="G634" s="34"/>
      <c r="H634" s="34"/>
      <c r="I634" s="35"/>
      <c r="J634" s="32"/>
      <c r="K634" s="296"/>
    </row>
    <row r="635" spans="1:11" x14ac:dyDescent="0.25">
      <c r="A635" s="101"/>
      <c r="B635" s="139"/>
      <c r="C635" s="30"/>
      <c r="D635" s="91"/>
      <c r="E635" s="105">
        <v>44.6</v>
      </c>
      <c r="F635" s="34"/>
      <c r="G635" s="34"/>
      <c r="H635" s="34"/>
      <c r="I635" s="35"/>
      <c r="J635" s="32"/>
      <c r="K635" s="296"/>
    </row>
    <row r="636" spans="1:11" x14ac:dyDescent="0.25">
      <c r="A636" s="101"/>
      <c r="B636" s="139"/>
      <c r="C636" s="99" t="s">
        <v>674</v>
      </c>
      <c r="D636" s="91"/>
      <c r="E636" s="31"/>
      <c r="F636" s="34"/>
      <c r="G636" s="34"/>
      <c r="H636" s="34"/>
      <c r="I636" s="35"/>
      <c r="J636" s="32"/>
      <c r="K636" s="296"/>
    </row>
    <row r="637" spans="1:11" x14ac:dyDescent="0.25">
      <c r="A637" s="101"/>
      <c r="B637" s="139"/>
      <c r="C637" s="112" t="s">
        <v>783</v>
      </c>
      <c r="D637" s="112"/>
      <c r="E637" s="31" t="s">
        <v>802</v>
      </c>
      <c r="F637" s="34"/>
      <c r="G637" s="34"/>
      <c r="H637" s="34"/>
      <c r="I637" s="35"/>
      <c r="J637" s="32"/>
      <c r="K637" s="296"/>
    </row>
    <row r="638" spans="1:11" x14ac:dyDescent="0.25">
      <c r="A638" s="101"/>
      <c r="B638" s="139"/>
      <c r="C638" s="30"/>
      <c r="D638" s="91"/>
      <c r="E638" s="31" t="s">
        <v>785</v>
      </c>
      <c r="F638" s="34"/>
      <c r="G638" s="34"/>
      <c r="H638" s="34"/>
      <c r="I638" s="35"/>
      <c r="J638" s="32"/>
      <c r="K638" s="296"/>
    </row>
    <row r="639" spans="1:11" x14ac:dyDescent="0.25">
      <c r="A639" s="101"/>
      <c r="B639" s="139"/>
      <c r="C639" s="97"/>
      <c r="D639" s="31"/>
      <c r="E639" s="31" t="s">
        <v>835</v>
      </c>
      <c r="F639" s="34"/>
      <c r="G639" s="34"/>
      <c r="H639" s="34"/>
      <c r="I639" s="35"/>
      <c r="J639" s="32"/>
      <c r="K639" s="296"/>
    </row>
    <row r="640" spans="1:11" x14ac:dyDescent="0.25">
      <c r="A640" s="101"/>
      <c r="B640" s="139"/>
      <c r="D640" s="31"/>
      <c r="E640" s="31"/>
      <c r="F640" s="34"/>
      <c r="G640" s="34"/>
      <c r="H640" s="34"/>
      <c r="I640" s="35"/>
      <c r="J640" s="32"/>
      <c r="K640" s="297"/>
    </row>
    <row r="641" spans="1:13" x14ac:dyDescent="0.25">
      <c r="A641" s="101"/>
      <c r="B641" s="139"/>
      <c r="C641" s="30" t="s">
        <v>787</v>
      </c>
      <c r="D641" s="98"/>
      <c r="E641" s="31" t="s">
        <v>788</v>
      </c>
      <c r="F641" s="34"/>
      <c r="G641" s="34"/>
      <c r="H641" s="34"/>
      <c r="I641" s="35"/>
      <c r="J641" s="32"/>
      <c r="K641" s="294" t="s">
        <v>342</v>
      </c>
    </row>
    <row r="642" spans="1:13" x14ac:dyDescent="0.25">
      <c r="A642" s="101"/>
      <c r="B642" s="139"/>
      <c r="C642" s="99" t="s">
        <v>797</v>
      </c>
      <c r="D642" s="31"/>
      <c r="E642" s="31" t="s">
        <v>798</v>
      </c>
      <c r="F642" s="34"/>
      <c r="G642" s="34"/>
      <c r="H642" s="34"/>
      <c r="I642" s="35"/>
      <c r="J642" s="32"/>
      <c r="K642" s="294"/>
    </row>
    <row r="643" spans="1:13" x14ac:dyDescent="0.25">
      <c r="A643" s="101"/>
      <c r="B643" s="139"/>
      <c r="C643" s="102" t="s">
        <v>803</v>
      </c>
      <c r="D643" s="31"/>
      <c r="E643" s="31" t="s">
        <v>798</v>
      </c>
      <c r="F643" s="34"/>
      <c r="G643" s="34"/>
      <c r="H643" s="34"/>
      <c r="I643" s="35"/>
      <c r="J643" s="32"/>
      <c r="K643" s="296"/>
    </row>
    <row r="644" spans="1:13" x14ac:dyDescent="0.25">
      <c r="A644" s="101"/>
      <c r="B644" s="139"/>
      <c r="D644" s="31"/>
      <c r="E644" s="31"/>
      <c r="F644" s="34"/>
      <c r="G644" s="34"/>
      <c r="H644" s="34"/>
      <c r="I644" s="35"/>
      <c r="J644" s="32"/>
      <c r="K644" s="296"/>
    </row>
    <row r="645" spans="1:13" x14ac:dyDescent="0.25">
      <c r="A645" s="101"/>
      <c r="B645" s="139"/>
      <c r="C645" s="30" t="s">
        <v>836</v>
      </c>
      <c r="D645" s="98"/>
      <c r="E645" s="31" t="s">
        <v>801</v>
      </c>
      <c r="F645" s="34"/>
      <c r="G645" s="34"/>
      <c r="H645" s="34"/>
      <c r="I645" s="35"/>
      <c r="J645" s="32"/>
      <c r="K645" s="296"/>
    </row>
    <row r="646" spans="1:13" x14ac:dyDescent="0.25">
      <c r="A646" s="101"/>
      <c r="B646" s="139"/>
      <c r="C646" s="99"/>
      <c r="D646" s="31"/>
      <c r="E646" s="31"/>
      <c r="F646" s="34"/>
      <c r="G646" s="34"/>
      <c r="H646" s="34"/>
      <c r="I646" s="35"/>
      <c r="J646" s="32"/>
      <c r="K646" s="296"/>
    </row>
    <row r="647" spans="1:13" x14ac:dyDescent="0.25">
      <c r="A647" s="101"/>
      <c r="B647" s="139"/>
      <c r="C647" s="102"/>
      <c r="D647" s="31"/>
      <c r="E647" s="31"/>
      <c r="F647" s="34"/>
      <c r="G647" s="34"/>
      <c r="H647" s="34"/>
      <c r="I647" s="35"/>
      <c r="J647" s="32"/>
      <c r="K647" s="296"/>
    </row>
    <row r="648" spans="1:13" x14ac:dyDescent="0.25">
      <c r="A648" s="101"/>
      <c r="B648" s="139"/>
      <c r="C648" s="30"/>
      <c r="D648" s="31"/>
      <c r="E648" s="31"/>
      <c r="F648" s="34"/>
      <c r="G648" s="34"/>
      <c r="H648" s="34"/>
      <c r="I648" s="35"/>
      <c r="J648" s="32"/>
      <c r="K648" s="296"/>
      <c r="M648" s="332" t="s">
        <v>215</v>
      </c>
    </row>
    <row r="649" spans="1:13" x14ac:dyDescent="0.25">
      <c r="A649" s="101"/>
      <c r="B649" s="139"/>
      <c r="C649" s="30"/>
      <c r="D649" s="31"/>
      <c r="E649" s="31"/>
      <c r="F649" s="34"/>
      <c r="G649" s="34"/>
      <c r="H649" s="34"/>
      <c r="I649" s="35"/>
      <c r="J649" s="32"/>
      <c r="K649" s="296"/>
      <c r="M649" s="333"/>
    </row>
    <row r="650" spans="1:13" x14ac:dyDescent="0.25">
      <c r="A650" s="101"/>
      <c r="B650" s="139"/>
      <c r="C650" s="30"/>
      <c r="D650" s="31"/>
      <c r="E650" s="31"/>
      <c r="F650" s="34"/>
      <c r="G650" s="34"/>
      <c r="H650" s="34"/>
      <c r="I650" s="35"/>
      <c r="J650" s="32"/>
      <c r="K650" s="296"/>
      <c r="M650" s="333"/>
    </row>
    <row r="651" spans="1:13" x14ac:dyDescent="0.25">
      <c r="A651" s="28"/>
      <c r="B651" s="36"/>
      <c r="C651" s="30"/>
      <c r="D651" s="31"/>
      <c r="E651" s="31"/>
      <c r="F651" s="32"/>
      <c r="G651" s="38"/>
      <c r="H651" s="38"/>
      <c r="I651" s="57" t="s">
        <v>352</v>
      </c>
      <c r="J651" s="80">
        <f>SUM(E589:E647)</f>
        <v>342.69</v>
      </c>
      <c r="K651" s="296"/>
      <c r="M651" s="333"/>
    </row>
    <row r="652" spans="1:13" x14ac:dyDescent="0.25">
      <c r="A652" s="294" t="s">
        <v>4</v>
      </c>
      <c r="B652" s="294" t="s">
        <v>336</v>
      </c>
      <c r="C652" s="294" t="s">
        <v>337</v>
      </c>
      <c r="D652" s="307" t="s">
        <v>6</v>
      </c>
      <c r="E652" s="307" t="s">
        <v>338</v>
      </c>
      <c r="F652" s="307" t="s">
        <v>339</v>
      </c>
      <c r="G652" s="294" t="s">
        <v>340</v>
      </c>
      <c r="H652" s="294" t="s">
        <v>341</v>
      </c>
      <c r="I652" s="294" t="s">
        <v>34</v>
      </c>
      <c r="J652" s="294" t="s">
        <v>324</v>
      </c>
      <c r="K652" s="296"/>
      <c r="M652" s="333"/>
    </row>
    <row r="653" spans="1:13" x14ac:dyDescent="0.25">
      <c r="A653" s="294"/>
      <c r="B653" s="294"/>
      <c r="C653" s="294"/>
      <c r="D653" s="308"/>
      <c r="E653" s="308"/>
      <c r="F653" s="308"/>
      <c r="G653" s="294"/>
      <c r="H653" s="294"/>
      <c r="I653" s="294"/>
      <c r="J653" s="294"/>
      <c r="K653" s="296"/>
      <c r="M653" s="333"/>
    </row>
    <row r="654" spans="1:13" x14ac:dyDescent="0.25">
      <c r="A654" s="28"/>
      <c r="B654" s="29"/>
      <c r="C654" s="30"/>
      <c r="D654" s="30"/>
      <c r="E654" s="31"/>
      <c r="F654" s="32"/>
      <c r="G654" s="32"/>
      <c r="H654" s="32"/>
      <c r="I654" s="32"/>
      <c r="J654" s="33"/>
      <c r="K654" s="296"/>
      <c r="M654" s="334"/>
    </row>
    <row r="655" spans="1:13" x14ac:dyDescent="0.25">
      <c r="A655" s="309" t="s">
        <v>17</v>
      </c>
      <c r="B655" s="303" t="s">
        <v>837</v>
      </c>
      <c r="C655" s="30" t="s">
        <v>838</v>
      </c>
      <c r="D655" s="31"/>
      <c r="E655" s="31"/>
      <c r="F655" s="32"/>
      <c r="G655" s="32"/>
      <c r="H655" s="32"/>
      <c r="I655" s="32"/>
      <c r="J655" s="32"/>
      <c r="K655" s="296"/>
    </row>
    <row r="656" spans="1:13" x14ac:dyDescent="0.25">
      <c r="A656" s="310"/>
      <c r="B656" s="304"/>
      <c r="C656" s="30"/>
      <c r="D656" s="53"/>
      <c r="E656" s="53"/>
      <c r="F656" s="53"/>
      <c r="G656" s="53"/>
      <c r="H656" s="53"/>
      <c r="I656" s="53"/>
      <c r="J656" s="69"/>
      <c r="K656" s="297"/>
    </row>
    <row r="657" spans="1:11" x14ac:dyDescent="0.25">
      <c r="A657" s="310"/>
      <c r="B657" s="304"/>
      <c r="C657" s="30"/>
      <c r="D657" s="53">
        <v>28</v>
      </c>
      <c r="E657" s="53"/>
      <c r="F657" s="53"/>
      <c r="G657" s="53"/>
      <c r="H657" s="53"/>
      <c r="I657" s="53"/>
      <c r="J657" s="69"/>
      <c r="K657" s="294" t="s">
        <v>342</v>
      </c>
    </row>
    <row r="658" spans="1:11" x14ac:dyDescent="0.25">
      <c r="A658" s="310"/>
      <c r="B658" s="304"/>
      <c r="C658" s="30"/>
      <c r="D658" s="53"/>
      <c r="E658" s="53"/>
      <c r="F658" s="53"/>
      <c r="G658" s="53"/>
      <c r="H658" s="53"/>
      <c r="I658" s="53"/>
      <c r="J658" s="69"/>
      <c r="K658" s="294"/>
    </row>
    <row r="659" spans="1:11" x14ac:dyDescent="0.25">
      <c r="A659" s="310"/>
      <c r="B659" s="304"/>
      <c r="C659" s="36"/>
      <c r="D659" s="36"/>
      <c r="E659" s="36"/>
      <c r="F659" s="36"/>
      <c r="G659" s="53"/>
      <c r="H659" s="53"/>
      <c r="I659" s="36"/>
      <c r="J659" s="69"/>
      <c r="K659" s="296"/>
    </row>
    <row r="660" spans="1:11" x14ac:dyDescent="0.25">
      <c r="A660" s="310"/>
      <c r="B660" s="304"/>
      <c r="C660" s="30"/>
      <c r="D660" s="53"/>
      <c r="E660" s="53"/>
      <c r="F660" s="53"/>
      <c r="G660" s="53"/>
      <c r="H660" s="53"/>
      <c r="I660" s="53"/>
      <c r="J660" s="69"/>
      <c r="K660" s="296"/>
    </row>
    <row r="661" spans="1:11" x14ac:dyDescent="0.25">
      <c r="A661" s="316"/>
      <c r="B661" s="305"/>
      <c r="C661" s="30"/>
      <c r="D661" s="53"/>
      <c r="E661" s="53"/>
      <c r="F661" s="53"/>
      <c r="G661" s="53"/>
      <c r="H661" s="53"/>
      <c r="I661" s="53"/>
      <c r="J661" s="69"/>
      <c r="K661" s="296"/>
    </row>
    <row r="662" spans="1:11" x14ac:dyDescent="0.25">
      <c r="A662" s="28"/>
      <c r="B662" s="37"/>
      <c r="C662" s="30"/>
      <c r="D662" s="53"/>
      <c r="E662" s="53"/>
      <c r="F662" s="53"/>
      <c r="G662" s="53"/>
      <c r="H662" s="53"/>
      <c r="I662" s="53"/>
      <c r="J662" s="69"/>
      <c r="K662" s="296"/>
    </row>
    <row r="663" spans="1:11" x14ac:dyDescent="0.25">
      <c r="A663" s="28"/>
      <c r="B663" s="37"/>
      <c r="C663" s="30"/>
      <c r="D663" s="53"/>
      <c r="E663" s="53"/>
      <c r="F663" s="53"/>
      <c r="G663" s="53"/>
      <c r="H663" s="53"/>
      <c r="I663" s="53"/>
      <c r="J663" s="69"/>
      <c r="K663" s="296"/>
    </row>
    <row r="664" spans="1:11" x14ac:dyDescent="0.25">
      <c r="A664" s="28"/>
      <c r="B664" s="37"/>
      <c r="C664" s="30"/>
      <c r="D664" s="53"/>
      <c r="E664" s="53"/>
      <c r="F664" s="53"/>
      <c r="G664" s="53"/>
      <c r="H664" s="53"/>
      <c r="I664" s="53"/>
      <c r="J664" s="69"/>
      <c r="K664" s="296"/>
    </row>
    <row r="665" spans="1:11" x14ac:dyDescent="0.25">
      <c r="A665" s="28"/>
      <c r="B665" s="37"/>
      <c r="C665" s="30"/>
      <c r="D665" s="53"/>
      <c r="E665" s="53"/>
      <c r="F665" s="53"/>
      <c r="G665" s="53"/>
      <c r="H665" s="53"/>
      <c r="I665" s="53"/>
      <c r="J665" s="69"/>
      <c r="K665" s="296"/>
    </row>
    <row r="666" spans="1:11" x14ac:dyDescent="0.25">
      <c r="A666" s="28"/>
      <c r="B666" s="37"/>
      <c r="C666" s="30"/>
      <c r="D666" s="53"/>
      <c r="E666" s="53"/>
      <c r="F666" s="53"/>
      <c r="G666" s="53"/>
      <c r="H666" s="53"/>
      <c r="I666" s="53"/>
      <c r="J666" s="69"/>
      <c r="K666" s="296"/>
    </row>
    <row r="667" spans="1:11" x14ac:dyDescent="0.25">
      <c r="A667" s="28"/>
      <c r="B667" s="37"/>
      <c r="C667" s="30"/>
      <c r="D667" s="53"/>
      <c r="E667" s="53"/>
      <c r="F667" s="53"/>
      <c r="G667" s="53"/>
      <c r="H667" s="53"/>
      <c r="I667" s="53"/>
      <c r="J667" s="69"/>
      <c r="K667" s="296"/>
    </row>
    <row r="668" spans="1:11" x14ac:dyDescent="0.25">
      <c r="A668" s="28"/>
      <c r="B668" s="37"/>
      <c r="C668" s="30"/>
      <c r="D668" s="53"/>
      <c r="E668" s="53"/>
      <c r="F668" s="53"/>
      <c r="G668" s="53"/>
      <c r="H668" s="53"/>
      <c r="I668" s="53"/>
      <c r="J668" s="69"/>
      <c r="K668" s="296"/>
    </row>
    <row r="669" spans="1:11" x14ac:dyDescent="0.25">
      <c r="A669" s="28"/>
      <c r="B669" s="37"/>
      <c r="C669" s="30"/>
      <c r="D669" s="53"/>
      <c r="E669" s="53"/>
      <c r="F669" s="53"/>
      <c r="G669" s="53"/>
      <c r="H669" s="53"/>
      <c r="I669" s="53"/>
      <c r="J669" s="69"/>
      <c r="K669" s="296"/>
    </row>
    <row r="670" spans="1:11" x14ac:dyDescent="0.25">
      <c r="A670" s="28"/>
      <c r="B670" s="37"/>
      <c r="C670" s="30"/>
      <c r="D670" s="53"/>
      <c r="E670" s="53"/>
      <c r="F670" s="53"/>
      <c r="G670" s="53"/>
      <c r="H670" s="53"/>
      <c r="I670" s="53"/>
      <c r="J670" s="69"/>
      <c r="K670" s="296"/>
    </row>
    <row r="671" spans="1:11" x14ac:dyDescent="0.25">
      <c r="A671" s="28"/>
      <c r="B671" s="37"/>
      <c r="C671" s="30"/>
      <c r="D671" s="53"/>
      <c r="E671" s="53"/>
      <c r="F671" s="53"/>
      <c r="G671" s="53"/>
      <c r="H671" s="53"/>
      <c r="I671" s="53"/>
      <c r="J671" s="36"/>
      <c r="K671" s="296"/>
    </row>
    <row r="672" spans="1:11" x14ac:dyDescent="0.25">
      <c r="A672" s="28"/>
      <c r="B672" s="37"/>
      <c r="C672" s="30"/>
      <c r="D672" s="53"/>
      <c r="E672" s="53"/>
      <c r="F672" s="53"/>
      <c r="G672" s="53"/>
      <c r="H672" s="53"/>
      <c r="I672" s="53"/>
      <c r="J672" s="36"/>
      <c r="K672" s="296"/>
    </row>
    <row r="673" spans="1:11" x14ac:dyDescent="0.25">
      <c r="A673" s="28"/>
      <c r="B673" s="37"/>
      <c r="C673" s="30"/>
      <c r="D673" s="53"/>
      <c r="E673" s="53"/>
      <c r="F673" s="53"/>
      <c r="G673" s="53"/>
      <c r="H673" s="53"/>
      <c r="I673" s="65" t="s">
        <v>352</v>
      </c>
      <c r="J673" s="79">
        <f>D657</f>
        <v>28</v>
      </c>
      <c r="K673" s="296"/>
    </row>
    <row r="674" spans="1:11" ht="15" customHeight="1" x14ac:dyDescent="0.25">
      <c r="A674" s="41"/>
      <c r="B674" s="42"/>
      <c r="C674" s="43"/>
      <c r="D674" s="43"/>
      <c r="E674" s="31"/>
      <c r="F674" s="32"/>
      <c r="G674" s="32"/>
      <c r="H674" s="32"/>
      <c r="I674" s="32"/>
      <c r="J674" s="33"/>
      <c r="K674" s="296"/>
    </row>
    <row r="675" spans="1:11" x14ac:dyDescent="0.25">
      <c r="A675" s="298" t="s">
        <v>4</v>
      </c>
      <c r="B675" s="298" t="s">
        <v>336</v>
      </c>
      <c r="C675" s="298" t="s">
        <v>337</v>
      </c>
      <c r="D675" s="298" t="s">
        <v>6</v>
      </c>
      <c r="E675" s="298" t="s">
        <v>338</v>
      </c>
      <c r="F675" s="298" t="s">
        <v>339</v>
      </c>
      <c r="G675" s="298" t="s">
        <v>340</v>
      </c>
      <c r="H675" s="298" t="s">
        <v>341</v>
      </c>
      <c r="I675" s="298" t="s">
        <v>34</v>
      </c>
      <c r="J675" s="298" t="s">
        <v>324</v>
      </c>
      <c r="K675" s="296"/>
    </row>
    <row r="676" spans="1:11" x14ac:dyDescent="0.25">
      <c r="A676" s="299"/>
      <c r="B676" s="299"/>
      <c r="C676" s="299"/>
      <c r="D676" s="299"/>
      <c r="E676" s="299"/>
      <c r="F676" s="299"/>
      <c r="G676" s="299"/>
      <c r="H676" s="299"/>
      <c r="I676" s="299"/>
      <c r="J676" s="299"/>
      <c r="K676" s="296"/>
    </row>
    <row r="677" spans="1:11" x14ac:dyDescent="0.25">
      <c r="A677" s="28"/>
      <c r="B677" s="29"/>
      <c r="C677" s="30"/>
      <c r="D677" s="30" t="s">
        <v>25</v>
      </c>
      <c r="E677" s="31"/>
      <c r="F677" s="32"/>
      <c r="G677" s="32"/>
      <c r="H677" s="32"/>
      <c r="I677" s="32"/>
      <c r="J677" s="33"/>
      <c r="K677" s="296"/>
    </row>
    <row r="678" spans="1:11" ht="15" customHeight="1" x14ac:dyDescent="0.25">
      <c r="A678" s="300" t="s">
        <v>19</v>
      </c>
      <c r="B678" s="303" t="s">
        <v>29</v>
      </c>
      <c r="C678" s="140" t="s">
        <v>806</v>
      </c>
      <c r="D678" s="31"/>
      <c r="E678" s="31"/>
      <c r="F678" s="32"/>
      <c r="G678" s="32"/>
      <c r="H678" s="32"/>
      <c r="I678" s="32"/>
      <c r="J678" s="32"/>
      <c r="K678" s="296"/>
    </row>
    <row r="679" spans="1:11" x14ac:dyDescent="0.25">
      <c r="A679" s="301"/>
      <c r="B679" s="304"/>
      <c r="C679" s="30" t="s">
        <v>746</v>
      </c>
      <c r="D679" s="98" t="s">
        <v>747</v>
      </c>
      <c r="E679" s="31" t="s">
        <v>748</v>
      </c>
      <c r="F679" s="34"/>
      <c r="G679" s="34">
        <v>0.5</v>
      </c>
      <c r="H679" s="34"/>
      <c r="I679" s="32"/>
      <c r="J679" s="32">
        <f>E679*G679</f>
        <v>17.565000000000001</v>
      </c>
      <c r="K679" s="296"/>
    </row>
    <row r="680" spans="1:11" x14ac:dyDescent="0.25">
      <c r="A680" s="301"/>
      <c r="B680" s="304"/>
      <c r="C680" s="99" t="s">
        <v>354</v>
      </c>
      <c r="D680" s="31"/>
      <c r="E680" s="31" t="s">
        <v>807</v>
      </c>
      <c r="F680" s="34"/>
      <c r="G680" s="34">
        <v>0.5</v>
      </c>
      <c r="H680" s="34"/>
      <c r="I680" s="35"/>
      <c r="J680" s="32">
        <f t="shared" ref="J680:J698" si="9">E680*G680</f>
        <v>3.355</v>
      </c>
      <c r="K680" s="296"/>
    </row>
    <row r="681" spans="1:11" x14ac:dyDescent="0.25">
      <c r="A681" s="301"/>
      <c r="B681" s="304"/>
      <c r="C681" s="30"/>
      <c r="D681" s="100"/>
      <c r="E681" s="31" t="s">
        <v>808</v>
      </c>
      <c r="F681" s="34"/>
      <c r="G681" s="34">
        <v>0.5</v>
      </c>
      <c r="H681" s="34"/>
      <c r="I681" s="35"/>
      <c r="J681" s="32">
        <f t="shared" si="9"/>
        <v>3.8050000000000002</v>
      </c>
      <c r="K681" s="296"/>
    </row>
    <row r="682" spans="1:11" x14ac:dyDescent="0.25">
      <c r="A682" s="301"/>
      <c r="B682" s="304"/>
      <c r="C682" s="91"/>
      <c r="D682" s="92"/>
      <c r="E682" s="92" t="s">
        <v>751</v>
      </c>
      <c r="F682" s="36"/>
      <c r="G682" s="34">
        <v>0.5</v>
      </c>
      <c r="H682" s="34"/>
      <c r="I682" s="36"/>
      <c r="J682" s="32">
        <f t="shared" si="9"/>
        <v>1.6</v>
      </c>
      <c r="K682" s="296"/>
    </row>
    <row r="683" spans="1:11" x14ac:dyDescent="0.25">
      <c r="A683" s="301"/>
      <c r="B683" s="304"/>
      <c r="C683" s="30"/>
      <c r="D683" s="31"/>
      <c r="E683" s="31" t="s">
        <v>752</v>
      </c>
      <c r="F683" s="34"/>
      <c r="G683" s="34">
        <v>0.5</v>
      </c>
      <c r="H683" s="34"/>
      <c r="I683" s="35"/>
      <c r="J683" s="32">
        <f t="shared" si="9"/>
        <v>0.9</v>
      </c>
      <c r="K683" s="296"/>
    </row>
    <row r="684" spans="1:11" x14ac:dyDescent="0.25">
      <c r="A684" s="302"/>
      <c r="B684" s="305"/>
      <c r="C684" s="30"/>
      <c r="D684" s="31"/>
      <c r="E684" s="31" t="s">
        <v>753</v>
      </c>
      <c r="F684" s="34"/>
      <c r="G684" s="34">
        <v>0.5</v>
      </c>
      <c r="H684" s="34"/>
      <c r="I684" s="35"/>
      <c r="J684" s="32">
        <f t="shared" si="9"/>
        <v>0.95</v>
      </c>
      <c r="K684" s="296"/>
    </row>
    <row r="685" spans="1:11" x14ac:dyDescent="0.25">
      <c r="A685" s="101"/>
      <c r="B685" s="139"/>
      <c r="C685" s="30"/>
      <c r="D685" s="31"/>
      <c r="E685" s="31" t="s">
        <v>754</v>
      </c>
      <c r="F685" s="34"/>
      <c r="G685" s="34">
        <v>0.5</v>
      </c>
      <c r="H685" s="34"/>
      <c r="I685" s="35"/>
      <c r="J685" s="32">
        <f t="shared" si="9"/>
        <v>0.39500000000000002</v>
      </c>
      <c r="K685" s="296"/>
    </row>
    <row r="686" spans="1:11" x14ac:dyDescent="0.25">
      <c r="A686" s="101"/>
      <c r="B686" s="139"/>
      <c r="C686" s="30"/>
      <c r="D686" s="98" t="s">
        <v>755</v>
      </c>
      <c r="E686" s="31" t="s">
        <v>809</v>
      </c>
      <c r="F686" s="34"/>
      <c r="G686" s="34">
        <v>0.5</v>
      </c>
      <c r="H686" s="34"/>
      <c r="I686" s="35"/>
      <c r="J686" s="32">
        <f t="shared" si="9"/>
        <v>3.82</v>
      </c>
      <c r="K686" s="296"/>
    </row>
    <row r="687" spans="1:11" x14ac:dyDescent="0.25">
      <c r="A687" s="101"/>
      <c r="B687" s="139"/>
      <c r="C687" s="30"/>
      <c r="D687" s="31"/>
      <c r="E687" s="31"/>
      <c r="F687" s="34"/>
      <c r="G687" s="34"/>
      <c r="H687" s="34"/>
      <c r="I687" s="35"/>
      <c r="J687" s="32"/>
      <c r="K687" s="296"/>
    </row>
    <row r="688" spans="1:11" x14ac:dyDescent="0.25">
      <c r="A688" s="101"/>
      <c r="B688" s="139"/>
      <c r="C688" s="99" t="s">
        <v>757</v>
      </c>
      <c r="D688" s="31"/>
      <c r="E688" s="31"/>
      <c r="F688" s="34"/>
      <c r="G688" s="34"/>
      <c r="H688" s="34"/>
      <c r="I688" s="35"/>
      <c r="J688" s="32"/>
      <c r="K688" s="296"/>
    </row>
    <row r="689" spans="1:11" x14ac:dyDescent="0.25">
      <c r="A689" s="101"/>
      <c r="B689" s="139"/>
      <c r="C689" s="102" t="s">
        <v>758</v>
      </c>
      <c r="D689" s="31"/>
      <c r="E689" s="31" t="s">
        <v>810</v>
      </c>
      <c r="F689" s="34"/>
      <c r="G689" s="34">
        <v>0.5</v>
      </c>
      <c r="H689" s="34"/>
      <c r="I689" s="35"/>
      <c r="J689" s="32">
        <f t="shared" si="9"/>
        <v>32.07</v>
      </c>
      <c r="K689" s="296"/>
    </row>
    <row r="690" spans="1:11" x14ac:dyDescent="0.25">
      <c r="A690" s="101"/>
      <c r="B690" s="139"/>
      <c r="C690" s="30"/>
      <c r="D690" s="31"/>
      <c r="E690" s="31" t="s">
        <v>811</v>
      </c>
      <c r="F690" s="34"/>
      <c r="G690" s="34">
        <v>0.5</v>
      </c>
      <c r="H690" s="34"/>
      <c r="I690" s="35"/>
      <c r="J690" s="32">
        <f t="shared" si="9"/>
        <v>4.63</v>
      </c>
      <c r="K690" s="296"/>
    </row>
    <row r="691" spans="1:11" x14ac:dyDescent="0.25">
      <c r="A691" s="101"/>
      <c r="B691" s="139"/>
      <c r="C691" s="30"/>
      <c r="D691" s="31"/>
      <c r="E691" s="31" t="s">
        <v>812</v>
      </c>
      <c r="F691" s="34"/>
      <c r="G691" s="34">
        <v>0.5</v>
      </c>
      <c r="H691" s="34"/>
      <c r="I691" s="35"/>
      <c r="J691" s="32">
        <f t="shared" si="9"/>
        <v>3.6749999999999998</v>
      </c>
      <c r="K691" s="296"/>
    </row>
    <row r="692" spans="1:11" x14ac:dyDescent="0.25">
      <c r="A692" s="101"/>
      <c r="B692" s="139"/>
      <c r="C692" s="30"/>
      <c r="D692" s="31"/>
      <c r="E692" s="31" t="s">
        <v>813</v>
      </c>
      <c r="F692" s="34"/>
      <c r="G692" s="34">
        <v>0.5</v>
      </c>
      <c r="H692" s="34"/>
      <c r="I692" s="35"/>
      <c r="J692" s="32">
        <f t="shared" si="9"/>
        <v>26.92</v>
      </c>
      <c r="K692" s="296"/>
    </row>
    <row r="693" spans="1:11" x14ac:dyDescent="0.25">
      <c r="A693" s="101"/>
      <c r="B693" s="139"/>
      <c r="C693" s="99" t="s">
        <v>762</v>
      </c>
      <c r="D693" s="31"/>
      <c r="E693" s="31"/>
      <c r="F693" s="34"/>
      <c r="G693" s="34"/>
      <c r="H693" s="34"/>
      <c r="I693" s="35"/>
      <c r="J693" s="32"/>
      <c r="K693" s="296"/>
    </row>
    <row r="694" spans="1:11" x14ac:dyDescent="0.25">
      <c r="A694" s="101"/>
      <c r="B694" s="139"/>
      <c r="C694" s="30" t="s">
        <v>763</v>
      </c>
      <c r="D694" s="31"/>
      <c r="E694" s="31" t="s">
        <v>814</v>
      </c>
      <c r="F694" s="34"/>
      <c r="G694" s="34">
        <v>0.5</v>
      </c>
      <c r="H694" s="34"/>
      <c r="I694" s="35"/>
      <c r="J694" s="32">
        <f t="shared" si="9"/>
        <v>31.475000000000001</v>
      </c>
      <c r="K694" s="296"/>
    </row>
    <row r="695" spans="1:11" x14ac:dyDescent="0.25">
      <c r="A695" s="101"/>
      <c r="B695" s="139"/>
      <c r="C695" s="30"/>
      <c r="D695" s="98" t="s">
        <v>765</v>
      </c>
      <c r="E695" s="31" t="s">
        <v>815</v>
      </c>
      <c r="F695" s="34"/>
      <c r="G695" s="34">
        <v>0.5</v>
      </c>
      <c r="H695" s="34"/>
      <c r="I695" s="35"/>
      <c r="J695" s="32">
        <f t="shared" si="9"/>
        <v>4.6349999999999998</v>
      </c>
      <c r="K695" s="296"/>
    </row>
    <row r="696" spans="1:11" x14ac:dyDescent="0.25">
      <c r="A696" s="101"/>
      <c r="B696" s="139"/>
      <c r="C696" s="30"/>
      <c r="D696" s="98"/>
      <c r="E696" s="31" t="s">
        <v>816</v>
      </c>
      <c r="F696" s="34"/>
      <c r="G696" s="34">
        <v>0.5</v>
      </c>
      <c r="H696" s="34"/>
      <c r="I696" s="35"/>
      <c r="J696" s="32">
        <f t="shared" si="9"/>
        <v>2.9550000000000001</v>
      </c>
      <c r="K696" s="296"/>
    </row>
    <row r="697" spans="1:11" x14ac:dyDescent="0.25">
      <c r="A697" s="101"/>
      <c r="B697" s="139"/>
      <c r="C697" s="30"/>
      <c r="D697" s="31"/>
      <c r="E697" s="31" t="s">
        <v>767</v>
      </c>
      <c r="F697" s="34"/>
      <c r="G697" s="34">
        <v>0.5</v>
      </c>
      <c r="H697" s="34"/>
      <c r="I697" s="35"/>
      <c r="J697" s="32">
        <f t="shared" si="9"/>
        <v>28.01</v>
      </c>
      <c r="K697" s="296"/>
    </row>
    <row r="698" spans="1:11" x14ac:dyDescent="0.25">
      <c r="A698" s="101"/>
      <c r="B698" s="139"/>
      <c r="C698" s="99" t="s">
        <v>768</v>
      </c>
      <c r="D698" s="31"/>
      <c r="E698" s="31" t="s">
        <v>766</v>
      </c>
      <c r="F698" s="34"/>
      <c r="G698" s="34">
        <v>0.5</v>
      </c>
      <c r="H698" s="34"/>
      <c r="I698" s="35"/>
      <c r="J698" s="32">
        <f t="shared" si="9"/>
        <v>4.33</v>
      </c>
      <c r="K698" s="296"/>
    </row>
    <row r="699" spans="1:11" x14ac:dyDescent="0.25">
      <c r="A699" s="101"/>
      <c r="B699" s="139"/>
      <c r="C699" s="30"/>
      <c r="D699" s="98" t="s">
        <v>763</v>
      </c>
      <c r="E699" s="31" t="s">
        <v>817</v>
      </c>
      <c r="F699" s="34"/>
      <c r="G699" s="34">
        <v>0.5</v>
      </c>
      <c r="H699" s="34"/>
      <c r="I699" s="35"/>
      <c r="J699" s="32">
        <f t="shared" ref="J699:J717" si="10">E699*G699</f>
        <v>33.22</v>
      </c>
      <c r="K699" s="296"/>
    </row>
    <row r="700" spans="1:11" x14ac:dyDescent="0.25">
      <c r="A700" s="101"/>
      <c r="B700" s="139"/>
      <c r="C700" s="30"/>
      <c r="D700" s="31" t="s">
        <v>818</v>
      </c>
      <c r="E700" s="31" t="s">
        <v>819</v>
      </c>
      <c r="F700" s="34"/>
      <c r="G700" s="34">
        <v>0.5</v>
      </c>
      <c r="H700" s="34"/>
      <c r="I700" s="35"/>
      <c r="J700" s="32">
        <f t="shared" si="10"/>
        <v>24.22</v>
      </c>
      <c r="K700" s="296"/>
    </row>
    <row r="701" spans="1:11" x14ac:dyDescent="0.25">
      <c r="A701" s="101"/>
      <c r="B701" s="139"/>
      <c r="C701" s="30"/>
      <c r="D701" s="98" t="s">
        <v>771</v>
      </c>
      <c r="E701" s="31" t="s">
        <v>820</v>
      </c>
      <c r="F701" s="34"/>
      <c r="G701" s="34">
        <v>0.5</v>
      </c>
      <c r="H701" s="34"/>
      <c r="I701" s="35"/>
      <c r="J701" s="32">
        <f t="shared" si="10"/>
        <v>2.9849999999999999</v>
      </c>
      <c r="K701" s="296"/>
    </row>
    <row r="702" spans="1:11" x14ac:dyDescent="0.25">
      <c r="A702" s="101"/>
      <c r="B702" s="139"/>
      <c r="C702" s="30"/>
      <c r="D702" s="98" t="s">
        <v>765</v>
      </c>
      <c r="E702" s="31" t="s">
        <v>821</v>
      </c>
      <c r="F702" s="34"/>
      <c r="G702" s="34">
        <v>0.5</v>
      </c>
      <c r="H702" s="34"/>
      <c r="I702" s="35"/>
      <c r="J702" s="32">
        <f t="shared" si="10"/>
        <v>3.8149999999999999</v>
      </c>
      <c r="K702" s="296"/>
    </row>
    <row r="703" spans="1:11" x14ac:dyDescent="0.25">
      <c r="A703" s="101"/>
      <c r="B703" s="139"/>
      <c r="C703" s="30"/>
      <c r="D703" s="98" t="s">
        <v>765</v>
      </c>
      <c r="E703" s="31" t="s">
        <v>822</v>
      </c>
      <c r="F703" s="34"/>
      <c r="G703" s="34">
        <v>0.5</v>
      </c>
      <c r="H703" s="34"/>
      <c r="I703" s="35"/>
      <c r="J703" s="32">
        <f t="shared" si="10"/>
        <v>4.0049999999999999</v>
      </c>
      <c r="K703" s="296"/>
    </row>
    <row r="704" spans="1:11" x14ac:dyDescent="0.25">
      <c r="A704" s="101"/>
      <c r="B704" s="139"/>
      <c r="C704" s="99" t="s">
        <v>774</v>
      </c>
      <c r="D704" s="31"/>
      <c r="E704" s="31"/>
      <c r="F704" s="34"/>
      <c r="G704" s="34"/>
      <c r="H704" s="34"/>
      <c r="I704" s="35"/>
      <c r="J704" s="32"/>
      <c r="K704" s="296"/>
    </row>
    <row r="705" spans="1:11" x14ac:dyDescent="0.25">
      <c r="A705" s="101"/>
      <c r="B705" s="139"/>
      <c r="C705" s="30"/>
      <c r="D705" s="31" t="s">
        <v>823</v>
      </c>
      <c r="E705" s="31" t="s">
        <v>824</v>
      </c>
      <c r="F705" s="34"/>
      <c r="G705" s="34">
        <v>0.5</v>
      </c>
      <c r="H705" s="34"/>
      <c r="I705" s="35"/>
      <c r="J705" s="32">
        <f t="shared" si="10"/>
        <v>22.164999999999999</v>
      </c>
      <c r="K705" s="296"/>
    </row>
    <row r="706" spans="1:11" x14ac:dyDescent="0.25">
      <c r="A706" s="101"/>
      <c r="B706" s="139"/>
      <c r="C706" s="30"/>
      <c r="D706" s="31" t="s">
        <v>825</v>
      </c>
      <c r="E706" s="31" t="s">
        <v>778</v>
      </c>
      <c r="F706" s="34"/>
      <c r="G706" s="34">
        <v>0.5</v>
      </c>
      <c r="H706" s="34"/>
      <c r="I706" s="35"/>
      <c r="J706" s="32">
        <f t="shared" si="10"/>
        <v>1.91</v>
      </c>
      <c r="K706" s="296"/>
    </row>
    <row r="707" spans="1:11" x14ac:dyDescent="0.25">
      <c r="A707" s="101"/>
      <c r="B707" s="139"/>
      <c r="C707" s="30"/>
      <c r="D707" s="31" t="s">
        <v>825</v>
      </c>
      <c r="E707" s="31" t="s">
        <v>826</v>
      </c>
      <c r="F707" s="34"/>
      <c r="G707" s="34">
        <v>0.5</v>
      </c>
      <c r="H707" s="34"/>
      <c r="I707" s="35"/>
      <c r="J707" s="32">
        <f t="shared" si="10"/>
        <v>7.6950000000000003</v>
      </c>
      <c r="K707" s="296"/>
    </row>
    <row r="708" spans="1:11" x14ac:dyDescent="0.25">
      <c r="A708" s="101"/>
      <c r="B708" s="139"/>
      <c r="C708" s="124"/>
      <c r="D708" s="31" t="s">
        <v>825</v>
      </c>
      <c r="E708" s="31" t="s">
        <v>778</v>
      </c>
      <c r="F708" s="34"/>
      <c r="G708" s="34">
        <v>0.5</v>
      </c>
      <c r="H708" s="34"/>
      <c r="I708" s="35"/>
      <c r="J708" s="32">
        <f t="shared" si="10"/>
        <v>1.91</v>
      </c>
      <c r="K708" s="296"/>
    </row>
    <row r="709" spans="1:11" x14ac:dyDescent="0.25">
      <c r="A709" s="101"/>
      <c r="B709" s="139"/>
      <c r="C709" s="120"/>
      <c r="D709" s="122"/>
      <c r="E709" s="31" t="s">
        <v>827</v>
      </c>
      <c r="F709" s="34"/>
      <c r="G709" s="34">
        <v>0.5</v>
      </c>
      <c r="H709" s="34"/>
      <c r="I709" s="35"/>
      <c r="J709" s="32">
        <f t="shared" si="10"/>
        <v>3.66</v>
      </c>
      <c r="K709" s="296"/>
    </row>
    <row r="710" spans="1:11" x14ac:dyDescent="0.25">
      <c r="A710" s="101"/>
      <c r="B710" s="139"/>
      <c r="C710" s="120"/>
      <c r="D710" s="122" t="s">
        <v>765</v>
      </c>
      <c r="E710" s="31" t="s">
        <v>828</v>
      </c>
      <c r="F710" s="34"/>
      <c r="G710" s="34">
        <v>0.5</v>
      </c>
      <c r="H710" s="34"/>
      <c r="I710" s="35"/>
      <c r="J710" s="32">
        <f t="shared" si="10"/>
        <v>2.3199999999999998</v>
      </c>
      <c r="K710" s="296"/>
    </row>
    <row r="711" spans="1:11" x14ac:dyDescent="0.25">
      <c r="A711" s="101"/>
      <c r="B711" s="139"/>
      <c r="C711" s="120"/>
      <c r="D711" s="123" t="s">
        <v>829</v>
      </c>
      <c r="E711" s="105">
        <v>54.16</v>
      </c>
      <c r="F711" s="34"/>
      <c r="G711" s="34">
        <v>0.5</v>
      </c>
      <c r="H711" s="34"/>
      <c r="I711" s="35"/>
      <c r="J711" s="32">
        <f t="shared" si="10"/>
        <v>27.08</v>
      </c>
      <c r="K711" s="296"/>
    </row>
    <row r="712" spans="1:11" x14ac:dyDescent="0.25">
      <c r="A712" s="101"/>
      <c r="B712" s="139"/>
      <c r="C712" s="120"/>
      <c r="D712" s="123"/>
      <c r="E712" s="105">
        <v>6.85</v>
      </c>
      <c r="F712" s="34"/>
      <c r="G712" s="34">
        <v>0.5</v>
      </c>
      <c r="H712" s="34"/>
      <c r="I712" s="35"/>
      <c r="J712" s="32">
        <f t="shared" si="10"/>
        <v>3.4249999999999998</v>
      </c>
      <c r="K712" s="296"/>
    </row>
    <row r="713" spans="1:11" x14ac:dyDescent="0.25">
      <c r="A713" s="101"/>
      <c r="B713" s="139"/>
      <c r="C713" s="113" t="s">
        <v>781</v>
      </c>
      <c r="D713" s="31"/>
      <c r="E713" s="105"/>
      <c r="F713" s="34"/>
      <c r="G713" s="34"/>
      <c r="H713" s="34"/>
      <c r="I713" s="35"/>
      <c r="J713" s="32"/>
      <c r="K713" s="296"/>
    </row>
    <row r="714" spans="1:11" x14ac:dyDescent="0.25">
      <c r="A714" s="101"/>
      <c r="B714" s="139"/>
      <c r="C714" s="97"/>
      <c r="D714" s="31" t="s">
        <v>830</v>
      </c>
      <c r="E714" s="105">
        <v>27.8</v>
      </c>
      <c r="F714" s="34"/>
      <c r="G714" s="34">
        <v>0.5</v>
      </c>
      <c r="H714" s="34"/>
      <c r="I714" s="35"/>
      <c r="J714" s="32">
        <f t="shared" si="10"/>
        <v>13.9</v>
      </c>
      <c r="K714" s="296"/>
    </row>
    <row r="715" spans="1:11" x14ac:dyDescent="0.25">
      <c r="A715" s="101"/>
      <c r="B715" s="139"/>
      <c r="C715" s="30"/>
      <c r="D715" s="91" t="s">
        <v>831</v>
      </c>
      <c r="E715" s="134">
        <v>7.32</v>
      </c>
      <c r="F715" s="34"/>
      <c r="G715" s="34">
        <v>0.5</v>
      </c>
      <c r="H715" s="34"/>
      <c r="I715" s="35"/>
      <c r="J715" s="32">
        <f t="shared" si="10"/>
        <v>3.66</v>
      </c>
      <c r="K715" s="296"/>
    </row>
    <row r="716" spans="1:11" x14ac:dyDescent="0.25">
      <c r="A716" s="101"/>
      <c r="B716" s="139"/>
      <c r="C716" s="30"/>
      <c r="D716" s="91" t="s">
        <v>832</v>
      </c>
      <c r="E716" s="134">
        <v>12.69</v>
      </c>
      <c r="F716" s="34"/>
      <c r="G716" s="34">
        <v>0.5</v>
      </c>
      <c r="H716" s="34"/>
      <c r="I716" s="35"/>
      <c r="J716" s="32">
        <f t="shared" si="10"/>
        <v>6.3449999999999998</v>
      </c>
      <c r="K716" s="296"/>
    </row>
    <row r="717" spans="1:11" x14ac:dyDescent="0.25">
      <c r="A717" s="101"/>
      <c r="B717" s="139"/>
      <c r="C717" s="30"/>
      <c r="D717" s="91" t="s">
        <v>833</v>
      </c>
      <c r="E717" s="134">
        <v>13.23</v>
      </c>
      <c r="F717" s="34"/>
      <c r="G717" s="34">
        <v>0.5</v>
      </c>
      <c r="H717" s="34"/>
      <c r="I717" s="35"/>
      <c r="J717" s="32">
        <f t="shared" si="10"/>
        <v>6.6150000000000002</v>
      </c>
      <c r="K717" s="296"/>
    </row>
    <row r="718" spans="1:11" x14ac:dyDescent="0.25">
      <c r="A718" s="101"/>
      <c r="B718" s="139"/>
      <c r="C718" s="128"/>
      <c r="D718" s="91" t="s">
        <v>834</v>
      </c>
      <c r="E718" s="105">
        <v>27.8</v>
      </c>
      <c r="F718" s="34"/>
      <c r="G718" s="34">
        <v>0.5</v>
      </c>
      <c r="H718" s="34"/>
      <c r="I718" s="35"/>
      <c r="J718" s="32">
        <f t="shared" ref="J718:J733" si="11">E718*G718</f>
        <v>13.9</v>
      </c>
      <c r="K718" s="296"/>
    </row>
    <row r="719" spans="1:11" x14ac:dyDescent="0.25">
      <c r="A719" s="101"/>
      <c r="B719" s="139"/>
      <c r="C719" s="128"/>
      <c r="D719" s="91" t="s">
        <v>831</v>
      </c>
      <c r="E719" s="105">
        <v>7.86</v>
      </c>
      <c r="F719" s="34"/>
      <c r="G719" s="34">
        <v>0.5</v>
      </c>
      <c r="H719" s="34"/>
      <c r="I719" s="35"/>
      <c r="J719" s="32">
        <f t="shared" si="11"/>
        <v>3.93</v>
      </c>
      <c r="K719" s="296"/>
    </row>
    <row r="720" spans="1:11" x14ac:dyDescent="0.25">
      <c r="A720" s="101"/>
      <c r="B720" s="139"/>
      <c r="C720" s="127" t="s">
        <v>619</v>
      </c>
      <c r="D720" s="91"/>
      <c r="E720" s="105"/>
      <c r="F720" s="34"/>
      <c r="G720" s="34"/>
      <c r="H720" s="34"/>
      <c r="I720" s="35"/>
      <c r="J720" s="32"/>
      <c r="K720" s="296"/>
    </row>
    <row r="721" spans="1:11" x14ac:dyDescent="0.25">
      <c r="A721" s="101"/>
      <c r="B721" s="139"/>
      <c r="C721" s="128" t="s">
        <v>782</v>
      </c>
      <c r="D721" s="91"/>
      <c r="E721" s="105">
        <v>47.54</v>
      </c>
      <c r="F721" s="34"/>
      <c r="G721" s="34">
        <v>0.5</v>
      </c>
      <c r="H721" s="34"/>
      <c r="I721" s="35"/>
      <c r="J721" s="32">
        <f t="shared" si="11"/>
        <v>23.77</v>
      </c>
      <c r="K721" s="296"/>
    </row>
    <row r="722" spans="1:11" x14ac:dyDescent="0.25">
      <c r="A722" s="101"/>
      <c r="B722" s="139"/>
      <c r="C722" s="128"/>
      <c r="D722" s="91"/>
      <c r="E722" s="105">
        <v>30</v>
      </c>
      <c r="F722" s="34"/>
      <c r="G722" s="34">
        <v>0.5</v>
      </c>
      <c r="H722" s="34"/>
      <c r="I722" s="35"/>
      <c r="J722" s="32">
        <f t="shared" si="11"/>
        <v>15</v>
      </c>
      <c r="K722" s="296"/>
    </row>
    <row r="723" spans="1:11" x14ac:dyDescent="0.25">
      <c r="A723" s="101"/>
      <c r="B723" s="139"/>
      <c r="C723" s="128"/>
      <c r="D723" s="91"/>
      <c r="E723" s="105">
        <v>32.020000000000003</v>
      </c>
      <c r="F723" s="34"/>
      <c r="G723" s="34">
        <v>0.5</v>
      </c>
      <c r="H723" s="34"/>
      <c r="I723" s="35"/>
      <c r="J723" s="32">
        <f t="shared" si="11"/>
        <v>16.010000000000002</v>
      </c>
      <c r="K723" s="296"/>
    </row>
    <row r="724" spans="1:11" x14ac:dyDescent="0.25">
      <c r="A724" s="101"/>
      <c r="B724" s="139"/>
      <c r="C724" s="30"/>
      <c r="D724" s="91"/>
      <c r="E724" s="105">
        <v>30.82</v>
      </c>
      <c r="F724" s="34"/>
      <c r="G724" s="34">
        <v>0.5</v>
      </c>
      <c r="H724" s="34"/>
      <c r="I724" s="35"/>
      <c r="J724" s="32">
        <f t="shared" si="11"/>
        <v>15.41</v>
      </c>
      <c r="K724" s="296"/>
    </row>
    <row r="725" spans="1:11" x14ac:dyDescent="0.25">
      <c r="A725" s="101"/>
      <c r="B725" s="139"/>
      <c r="C725" s="30"/>
      <c r="D725" s="91"/>
      <c r="E725" s="105">
        <v>44.6</v>
      </c>
      <c r="F725" s="34"/>
      <c r="G725" s="34">
        <v>0.5</v>
      </c>
      <c r="H725" s="34"/>
      <c r="I725" s="35"/>
      <c r="J725" s="32">
        <f t="shared" si="11"/>
        <v>22.3</v>
      </c>
      <c r="K725" s="296"/>
    </row>
    <row r="726" spans="1:11" x14ac:dyDescent="0.25">
      <c r="A726" s="101"/>
      <c r="B726" s="139"/>
      <c r="C726" s="99" t="s">
        <v>674</v>
      </c>
      <c r="D726" s="91"/>
      <c r="E726" s="31"/>
      <c r="F726" s="34"/>
      <c r="G726" s="34"/>
      <c r="H726" s="34"/>
      <c r="I726" s="35"/>
      <c r="J726" s="32"/>
      <c r="K726" s="296"/>
    </row>
    <row r="727" spans="1:11" x14ac:dyDescent="0.25">
      <c r="A727" s="101"/>
      <c r="B727" s="139"/>
      <c r="C727" s="112" t="s">
        <v>783</v>
      </c>
      <c r="D727" s="112"/>
      <c r="E727" s="31" t="s">
        <v>802</v>
      </c>
      <c r="F727" s="34"/>
      <c r="G727" s="34">
        <v>0.5</v>
      </c>
      <c r="H727" s="34"/>
      <c r="I727" s="35"/>
      <c r="J727" s="32">
        <f t="shared" si="11"/>
        <v>15</v>
      </c>
      <c r="K727" s="296"/>
    </row>
    <row r="728" spans="1:11" x14ac:dyDescent="0.25">
      <c r="A728" s="101"/>
      <c r="B728" s="139"/>
      <c r="C728" s="30"/>
      <c r="D728" s="91"/>
      <c r="E728" s="31" t="s">
        <v>785</v>
      </c>
      <c r="F728" s="34"/>
      <c r="G728" s="34">
        <v>0.5</v>
      </c>
      <c r="H728" s="34"/>
      <c r="I728" s="35"/>
      <c r="J728" s="32">
        <f t="shared" si="11"/>
        <v>27.69</v>
      </c>
      <c r="K728" s="296"/>
    </row>
    <row r="729" spans="1:11" x14ac:dyDescent="0.25">
      <c r="A729" s="101"/>
      <c r="B729" s="139"/>
      <c r="C729" s="97"/>
      <c r="D729" s="31"/>
      <c r="E729" s="31" t="s">
        <v>835</v>
      </c>
      <c r="F729" s="34"/>
      <c r="G729" s="34">
        <v>0.5</v>
      </c>
      <c r="H729" s="34"/>
      <c r="I729" s="35"/>
      <c r="J729" s="32">
        <f t="shared" si="11"/>
        <v>16.36</v>
      </c>
      <c r="K729" s="296"/>
    </row>
    <row r="730" spans="1:11" x14ac:dyDescent="0.25">
      <c r="A730" s="101"/>
      <c r="B730" s="139"/>
      <c r="D730" s="31"/>
      <c r="E730" s="31"/>
      <c r="F730" s="34"/>
      <c r="G730" s="34"/>
      <c r="H730" s="34"/>
      <c r="I730" s="35"/>
      <c r="J730" s="32"/>
      <c r="K730" s="296"/>
    </row>
    <row r="731" spans="1:11" x14ac:dyDescent="0.25">
      <c r="A731" s="101"/>
      <c r="B731" s="139"/>
      <c r="C731" s="30" t="s">
        <v>787</v>
      </c>
      <c r="D731" s="98"/>
      <c r="E731" s="31" t="s">
        <v>788</v>
      </c>
      <c r="F731" s="34"/>
      <c r="G731" s="34">
        <v>0.5</v>
      </c>
      <c r="H731" s="34"/>
      <c r="I731" s="35"/>
      <c r="J731" s="32">
        <f t="shared" si="11"/>
        <v>28</v>
      </c>
      <c r="K731" s="296"/>
    </row>
    <row r="732" spans="1:11" x14ac:dyDescent="0.25">
      <c r="A732" s="101"/>
      <c r="B732" s="139"/>
      <c r="C732" s="99" t="s">
        <v>797</v>
      </c>
      <c r="D732" s="31"/>
      <c r="E732" s="31" t="s">
        <v>798</v>
      </c>
      <c r="F732" s="34"/>
      <c r="G732" s="34">
        <v>0.5</v>
      </c>
      <c r="H732" s="34"/>
      <c r="I732" s="35"/>
      <c r="J732" s="32">
        <f t="shared" si="11"/>
        <v>7.7750000000000004</v>
      </c>
      <c r="K732" s="296"/>
    </row>
    <row r="733" spans="1:11" x14ac:dyDescent="0.25">
      <c r="A733" s="101"/>
      <c r="B733" s="139"/>
      <c r="C733" s="102" t="s">
        <v>803</v>
      </c>
      <c r="D733" s="31"/>
      <c r="E733" s="31" t="s">
        <v>798</v>
      </c>
      <c r="F733" s="34"/>
      <c r="G733" s="34">
        <v>0.5</v>
      </c>
      <c r="H733" s="34"/>
      <c r="I733" s="35"/>
      <c r="J733" s="32">
        <f t="shared" si="11"/>
        <v>7.7750000000000004</v>
      </c>
      <c r="K733" s="296"/>
    </row>
    <row r="734" spans="1:11" x14ac:dyDescent="0.25">
      <c r="A734" s="101"/>
      <c r="B734" s="139"/>
      <c r="D734" s="31"/>
      <c r="E734" s="31"/>
      <c r="F734" s="34"/>
      <c r="G734" s="34"/>
      <c r="H734" s="34"/>
      <c r="I734" s="35"/>
      <c r="J734" s="32"/>
      <c r="K734" s="296"/>
    </row>
    <row r="735" spans="1:11" x14ac:dyDescent="0.25">
      <c r="A735" s="101"/>
      <c r="B735" s="139"/>
      <c r="C735" s="30" t="s">
        <v>836</v>
      </c>
      <c r="D735" s="98"/>
      <c r="E735" s="31" t="s">
        <v>801</v>
      </c>
      <c r="F735" s="34"/>
      <c r="G735" s="34">
        <v>0.5</v>
      </c>
      <c r="H735" s="34"/>
      <c r="I735" s="35"/>
      <c r="J735" s="32">
        <f>E735*G735</f>
        <v>17.36</v>
      </c>
      <c r="K735" s="296"/>
    </row>
    <row r="736" spans="1:11" x14ac:dyDescent="0.25">
      <c r="A736" s="101"/>
      <c r="B736" s="139"/>
      <c r="C736" s="99" t="s">
        <v>789</v>
      </c>
      <c r="D736" s="31"/>
      <c r="E736" s="31" t="s">
        <v>790</v>
      </c>
      <c r="F736" s="34"/>
      <c r="G736" s="34">
        <v>1</v>
      </c>
      <c r="H736" s="34"/>
      <c r="I736" s="35"/>
      <c r="J736" s="32">
        <f>E736*G736</f>
        <v>28</v>
      </c>
      <c r="K736" s="296"/>
    </row>
    <row r="737" spans="1:11" x14ac:dyDescent="0.25">
      <c r="A737" s="101"/>
      <c r="B737" s="139"/>
      <c r="C737" s="102"/>
      <c r="D737" s="31"/>
      <c r="E737" s="31"/>
      <c r="F737" s="34"/>
      <c r="G737" s="34"/>
      <c r="H737" s="34"/>
      <c r="I737" s="35"/>
      <c r="J737" s="32"/>
      <c r="K737" s="296"/>
    </row>
    <row r="738" spans="1:11" x14ac:dyDescent="0.25">
      <c r="A738" s="101"/>
      <c r="B738" s="139"/>
      <c r="C738" s="30"/>
      <c r="D738" s="31"/>
      <c r="E738" s="31"/>
      <c r="F738" s="34"/>
      <c r="G738" s="34"/>
      <c r="H738" s="34"/>
      <c r="I738" s="35"/>
      <c r="J738" s="32"/>
      <c r="K738" s="296"/>
    </row>
    <row r="739" spans="1:11" x14ac:dyDescent="0.25">
      <c r="A739" s="101"/>
      <c r="B739" s="139"/>
      <c r="C739" s="30"/>
      <c r="D739" s="31"/>
      <c r="E739" s="31"/>
      <c r="F739" s="34"/>
      <c r="G739" s="34"/>
      <c r="H739" s="34"/>
      <c r="I739" s="35"/>
      <c r="J739" s="32"/>
      <c r="K739" s="296"/>
    </row>
    <row r="740" spans="1:11" x14ac:dyDescent="0.25">
      <c r="A740" s="101"/>
      <c r="B740" s="139"/>
      <c r="C740" s="30"/>
      <c r="D740" s="31"/>
      <c r="E740" s="31"/>
      <c r="F740" s="34"/>
      <c r="G740" s="34"/>
      <c r="H740" s="34"/>
      <c r="I740" s="35"/>
      <c r="J740" s="32"/>
      <c r="K740" s="296"/>
    </row>
    <row r="741" spans="1:11" x14ac:dyDescent="0.25">
      <c r="A741" s="28"/>
      <c r="B741" s="36"/>
      <c r="C741" s="30"/>
      <c r="D741" s="31"/>
      <c r="E741" s="31"/>
      <c r="F741" s="32"/>
      <c r="G741" s="38"/>
      <c r="H741" s="38"/>
      <c r="I741" s="57" t="s">
        <v>352</v>
      </c>
      <c r="J741" s="57">
        <f>SUM(J679:J737)</f>
        <v>598.30000000000007</v>
      </c>
      <c r="K741" s="296"/>
    </row>
    <row r="742" spans="1:11" x14ac:dyDescent="0.25">
      <c r="A742" s="306" t="s">
        <v>4</v>
      </c>
      <c r="B742" s="306" t="s">
        <v>336</v>
      </c>
      <c r="C742" s="306" t="s">
        <v>337</v>
      </c>
      <c r="D742" s="298" t="s">
        <v>6</v>
      </c>
      <c r="E742" s="298" t="s">
        <v>338</v>
      </c>
      <c r="F742" s="298" t="s">
        <v>339</v>
      </c>
      <c r="G742" s="306" t="s">
        <v>340</v>
      </c>
      <c r="H742" s="306" t="s">
        <v>341</v>
      </c>
      <c r="I742" s="306" t="s">
        <v>34</v>
      </c>
      <c r="J742" s="306" t="s">
        <v>324</v>
      </c>
      <c r="K742" s="296"/>
    </row>
    <row r="743" spans="1:11" x14ac:dyDescent="0.25">
      <c r="A743" s="306"/>
      <c r="B743" s="306"/>
      <c r="C743" s="306"/>
      <c r="D743" s="299"/>
      <c r="E743" s="299"/>
      <c r="F743" s="299"/>
      <c r="G743" s="306"/>
      <c r="H743" s="306"/>
      <c r="I743" s="306"/>
      <c r="J743" s="306"/>
      <c r="K743" s="296"/>
    </row>
    <row r="744" spans="1:11" x14ac:dyDescent="0.25">
      <c r="A744" s="89"/>
      <c r="B744" s="95"/>
      <c r="C744" s="91"/>
      <c r="D744" s="91" t="s">
        <v>13</v>
      </c>
      <c r="E744" s="92"/>
      <c r="F744" s="96"/>
      <c r="G744" s="32" t="s">
        <v>839</v>
      </c>
      <c r="H744" s="32" t="s">
        <v>840</v>
      </c>
      <c r="I744" s="32"/>
      <c r="J744" s="33"/>
      <c r="K744" s="296"/>
    </row>
    <row r="745" spans="1:11" x14ac:dyDescent="0.25">
      <c r="A745" s="300" t="s">
        <v>21</v>
      </c>
      <c r="B745" s="303" t="s">
        <v>841</v>
      </c>
      <c r="C745" s="91" t="s">
        <v>842</v>
      </c>
      <c r="D745" s="92"/>
      <c r="E745" s="92"/>
      <c r="F745" s="96">
        <f>15.99*0.2</f>
        <v>3.1980000000000004</v>
      </c>
      <c r="G745" s="32">
        <v>15.99</v>
      </c>
      <c r="H745" s="32">
        <f>2.61*0.2</f>
        <v>0.52200000000000002</v>
      </c>
      <c r="I745" s="32"/>
      <c r="J745" s="96"/>
      <c r="K745" s="296"/>
    </row>
    <row r="746" spans="1:11" x14ac:dyDescent="0.25">
      <c r="A746" s="301"/>
      <c r="B746" s="304"/>
      <c r="C746" s="91" t="s">
        <v>843</v>
      </c>
      <c r="F746" s="105">
        <v>16</v>
      </c>
      <c r="G746" s="105">
        <v>2.61</v>
      </c>
      <c r="H746" s="105">
        <f>H745*I746</f>
        <v>3.1320000000000001</v>
      </c>
      <c r="I746" s="105">
        <v>6</v>
      </c>
      <c r="J746" s="138">
        <f>(F746*G746)-H746-F745</f>
        <v>35.43</v>
      </c>
      <c r="K746" s="296"/>
    </row>
    <row r="747" spans="1:11" x14ac:dyDescent="0.25">
      <c r="A747" s="301"/>
      <c r="B747" s="304"/>
      <c r="D747" s="105"/>
      <c r="E747" s="105"/>
      <c r="G747" s="96" t="s">
        <v>839</v>
      </c>
      <c r="H747" s="96" t="s">
        <v>840</v>
      </c>
      <c r="I747" s="105"/>
      <c r="J747" s="138"/>
      <c r="K747" s="296"/>
    </row>
    <row r="748" spans="1:11" x14ac:dyDescent="0.25">
      <c r="A748" s="301"/>
      <c r="B748" s="304"/>
      <c r="C748" s="91" t="s">
        <v>844</v>
      </c>
      <c r="D748" s="105"/>
      <c r="E748" s="105"/>
      <c r="F748">
        <f>16*0.2</f>
        <v>3.2</v>
      </c>
      <c r="H748" s="96">
        <f>2.94*0.2*0.2</f>
        <v>0.1176</v>
      </c>
      <c r="I748" s="105">
        <v>6</v>
      </c>
      <c r="J748" s="138"/>
      <c r="K748" s="296"/>
    </row>
    <row r="749" spans="1:11" x14ac:dyDescent="0.25">
      <c r="A749" s="301"/>
      <c r="B749" s="304"/>
      <c r="C749" s="100"/>
      <c r="D749" s="100"/>
      <c r="E749" s="100"/>
      <c r="F749" s="105">
        <v>16</v>
      </c>
      <c r="G749" s="105">
        <v>2.94</v>
      </c>
      <c r="H749" s="105">
        <f>H748*I748</f>
        <v>0.7056</v>
      </c>
      <c r="I749" s="100"/>
      <c r="J749" s="138">
        <f>F749*G749-H749-F748</f>
        <v>43.134399999999999</v>
      </c>
      <c r="K749" s="296"/>
    </row>
    <row r="750" spans="1:11" x14ac:dyDescent="0.25">
      <c r="A750" s="301"/>
      <c r="B750" s="304"/>
      <c r="D750" s="105"/>
      <c r="E750" s="105"/>
      <c r="G750" s="96"/>
      <c r="H750" s="96" t="s">
        <v>840</v>
      </c>
      <c r="I750" s="105"/>
      <c r="J750" s="138"/>
      <c r="K750" s="296"/>
    </row>
    <row r="751" spans="1:11" x14ac:dyDescent="0.25">
      <c r="A751" s="302"/>
      <c r="B751" s="305"/>
      <c r="C751" s="91" t="s">
        <v>845</v>
      </c>
      <c r="D751" s="105"/>
      <c r="E751" s="105"/>
      <c r="H751" s="96">
        <f>1.38*0.2</f>
        <v>0.27599999999999997</v>
      </c>
      <c r="I751" s="105">
        <v>7</v>
      </c>
      <c r="J751" s="138"/>
      <c r="K751" s="296"/>
    </row>
    <row r="752" spans="1:11" x14ac:dyDescent="0.25">
      <c r="A752" s="89"/>
      <c r="B752" s="90"/>
      <c r="C752" s="100"/>
      <c r="D752" s="100"/>
      <c r="E752" s="100"/>
      <c r="F752" s="105">
        <v>19.399999999999999</v>
      </c>
      <c r="G752" s="105">
        <v>1.38</v>
      </c>
      <c r="H752" s="105">
        <f>H751*I751</f>
        <v>1.9319999999999997</v>
      </c>
      <c r="I752" s="100"/>
      <c r="J752" s="138">
        <f>F752*G752-H752-F751</f>
        <v>24.839999999999996</v>
      </c>
      <c r="K752" s="296"/>
    </row>
    <row r="753" spans="1:11" x14ac:dyDescent="0.25">
      <c r="A753" s="89"/>
      <c r="B753" s="90"/>
      <c r="D753" s="105"/>
      <c r="E753" s="105"/>
      <c r="G753" s="96"/>
      <c r="H753" s="96" t="s">
        <v>840</v>
      </c>
      <c r="I753" s="105"/>
      <c r="J753" s="138"/>
      <c r="K753" s="296"/>
    </row>
    <row r="754" spans="1:11" x14ac:dyDescent="0.25">
      <c r="A754" s="89"/>
      <c r="B754" s="90"/>
      <c r="C754" s="91" t="s">
        <v>846</v>
      </c>
      <c r="D754" s="105"/>
      <c r="E754" s="105"/>
      <c r="H754" s="96">
        <f>1.73*0.2</f>
        <v>0.34600000000000003</v>
      </c>
      <c r="I754" s="105">
        <v>6</v>
      </c>
      <c r="J754" s="138"/>
      <c r="K754" s="296"/>
    </row>
    <row r="755" spans="1:11" x14ac:dyDescent="0.25">
      <c r="A755" s="89"/>
      <c r="B755" s="90"/>
      <c r="C755" s="100"/>
      <c r="D755" s="100"/>
      <c r="E755" s="100"/>
      <c r="F755" s="105">
        <v>15.44</v>
      </c>
      <c r="G755" s="105">
        <v>1.73</v>
      </c>
      <c r="H755" s="105">
        <f>H754*I754</f>
        <v>2.0760000000000001</v>
      </c>
      <c r="I755" s="100"/>
      <c r="J755" s="138">
        <f>F755*G755-H755-F754</f>
        <v>24.635199999999998</v>
      </c>
      <c r="K755" s="296"/>
    </row>
    <row r="756" spans="1:11" x14ac:dyDescent="0.25">
      <c r="A756" s="89"/>
      <c r="B756" s="90"/>
      <c r="C756" s="91" t="s">
        <v>847</v>
      </c>
      <c r="D756" s="105"/>
      <c r="E756" s="105"/>
      <c r="H756" s="96">
        <f>2.32*0.2</f>
        <v>0.46399999999999997</v>
      </c>
      <c r="I756" s="105">
        <v>6</v>
      </c>
      <c r="J756" s="138"/>
      <c r="K756" s="296"/>
    </row>
    <row r="757" spans="1:11" x14ac:dyDescent="0.25">
      <c r="A757" s="89"/>
      <c r="B757" s="90"/>
      <c r="C757" s="100"/>
      <c r="D757" s="100"/>
      <c r="E757" s="100"/>
      <c r="F757" s="105">
        <v>16.2</v>
      </c>
      <c r="G757" s="105">
        <v>2.3199999999999998</v>
      </c>
      <c r="H757" s="105">
        <f>H756*I756</f>
        <v>2.7839999999999998</v>
      </c>
      <c r="I757" s="100"/>
      <c r="J757" s="138">
        <f>F757*G757-H757-F756</f>
        <v>34.799999999999997</v>
      </c>
      <c r="K757" s="294" t="s">
        <v>342</v>
      </c>
    </row>
    <row r="758" spans="1:11" x14ac:dyDescent="0.25">
      <c r="A758" s="89"/>
      <c r="B758" s="90"/>
      <c r="D758" s="105"/>
      <c r="E758" s="105"/>
      <c r="G758" s="96" t="s">
        <v>839</v>
      </c>
      <c r="H758" s="96" t="s">
        <v>840</v>
      </c>
      <c r="I758" s="105"/>
      <c r="J758" s="138"/>
      <c r="K758" s="294"/>
    </row>
    <row r="759" spans="1:11" x14ac:dyDescent="0.25">
      <c r="A759" s="89"/>
      <c r="B759" s="90"/>
      <c r="C759" s="91" t="s">
        <v>848</v>
      </c>
      <c r="D759" s="105"/>
      <c r="E759" s="105"/>
      <c r="F759">
        <f>15.87*0.2</f>
        <v>3.1739999999999999</v>
      </c>
      <c r="H759" s="96">
        <f>2.61*0.2</f>
        <v>0.52200000000000002</v>
      </c>
      <c r="I759" s="105">
        <v>6</v>
      </c>
      <c r="J759" s="138"/>
      <c r="K759" s="295"/>
    </row>
    <row r="760" spans="1:11" x14ac:dyDescent="0.25">
      <c r="A760" s="89"/>
      <c r="B760" s="90"/>
      <c r="C760" s="100"/>
      <c r="D760" s="100"/>
      <c r="E760" s="100"/>
      <c r="F760" s="105">
        <v>16.27</v>
      </c>
      <c r="G760" s="105">
        <v>2.61</v>
      </c>
      <c r="H760" s="105">
        <f>H759*I759</f>
        <v>3.1320000000000001</v>
      </c>
      <c r="I760" s="100"/>
      <c r="J760" s="138">
        <f>F760*G760-H760-F759</f>
        <v>36.158699999999996</v>
      </c>
      <c r="K760" s="296"/>
    </row>
    <row r="761" spans="1:11" x14ac:dyDescent="0.25">
      <c r="A761" s="89"/>
      <c r="B761" s="90"/>
      <c r="D761" s="105"/>
      <c r="E761" s="105"/>
      <c r="G761" s="96"/>
      <c r="H761" s="96" t="s">
        <v>840</v>
      </c>
      <c r="I761" s="105"/>
      <c r="J761" s="138"/>
      <c r="K761" s="296"/>
    </row>
    <row r="762" spans="1:11" x14ac:dyDescent="0.25">
      <c r="A762" s="89"/>
      <c r="B762" s="90"/>
      <c r="C762" s="91" t="s">
        <v>849</v>
      </c>
      <c r="D762" s="105"/>
      <c r="E762" s="105"/>
      <c r="H762" s="96">
        <f>1.33*0.2</f>
        <v>0.26600000000000001</v>
      </c>
      <c r="I762" s="105">
        <v>6</v>
      </c>
      <c r="J762" s="138"/>
      <c r="K762" s="296"/>
    </row>
    <row r="763" spans="1:11" x14ac:dyDescent="0.25">
      <c r="A763" s="89"/>
      <c r="B763" s="90"/>
      <c r="C763" s="100"/>
      <c r="D763" s="100"/>
      <c r="E763" s="100"/>
      <c r="F763" s="105">
        <v>16.21</v>
      </c>
      <c r="G763" s="105">
        <v>1.33</v>
      </c>
      <c r="H763" s="105">
        <f>H762*I762</f>
        <v>1.5960000000000001</v>
      </c>
      <c r="I763" s="100"/>
      <c r="J763" s="138">
        <f>F763*G763-H763-F762</f>
        <v>19.963300000000004</v>
      </c>
      <c r="K763" s="296"/>
    </row>
    <row r="764" spans="1:11" x14ac:dyDescent="0.25">
      <c r="A764" s="89"/>
      <c r="B764" s="90"/>
      <c r="D764" s="105"/>
      <c r="E764" s="105"/>
      <c r="G764" s="96"/>
      <c r="H764" s="96" t="s">
        <v>840</v>
      </c>
      <c r="I764" s="105"/>
      <c r="J764" s="138"/>
      <c r="K764" s="296"/>
    </row>
    <row r="765" spans="1:11" x14ac:dyDescent="0.25">
      <c r="A765" s="89"/>
      <c r="B765" s="90"/>
      <c r="C765" s="91" t="s">
        <v>850</v>
      </c>
      <c r="D765" s="105"/>
      <c r="E765" s="105"/>
      <c r="H765" s="96">
        <f>1.65*0.2</f>
        <v>0.33</v>
      </c>
      <c r="I765" s="105">
        <v>6</v>
      </c>
      <c r="J765" s="138"/>
      <c r="K765" s="296"/>
    </row>
    <row r="766" spans="1:11" x14ac:dyDescent="0.25">
      <c r="A766" s="89"/>
      <c r="B766" s="90"/>
      <c r="C766" s="100"/>
      <c r="D766" s="100"/>
      <c r="E766" s="100"/>
      <c r="F766" s="105">
        <v>15.87</v>
      </c>
      <c r="G766" s="105">
        <v>1.65</v>
      </c>
      <c r="H766" s="105">
        <f>H765*I765</f>
        <v>1.98</v>
      </c>
      <c r="I766" s="100"/>
      <c r="J766" s="138">
        <f>F766*G766-H766-F765</f>
        <v>24.205499999999997</v>
      </c>
      <c r="K766" s="296"/>
    </row>
    <row r="767" spans="1:11" x14ac:dyDescent="0.25">
      <c r="A767" s="89"/>
      <c r="B767" s="90"/>
      <c r="D767" s="105"/>
      <c r="E767" s="105"/>
      <c r="G767" s="96"/>
      <c r="H767" s="96" t="s">
        <v>840</v>
      </c>
      <c r="I767" s="105"/>
      <c r="J767" s="138"/>
      <c r="K767" s="296"/>
    </row>
    <row r="768" spans="1:11" x14ac:dyDescent="0.25">
      <c r="A768" s="89"/>
      <c r="B768" s="90"/>
      <c r="C768" s="91" t="s">
        <v>851</v>
      </c>
      <c r="D768" s="105"/>
      <c r="E768" s="105"/>
      <c r="H768" s="96">
        <f>1.62*0.2</f>
        <v>0.32400000000000007</v>
      </c>
      <c r="I768" s="105">
        <v>8</v>
      </c>
      <c r="J768" s="138"/>
      <c r="K768" s="296"/>
    </row>
    <row r="769" spans="1:15" x14ac:dyDescent="0.25">
      <c r="A769" s="89"/>
      <c r="B769" s="90"/>
      <c r="C769" s="100"/>
      <c r="D769" s="100"/>
      <c r="E769" s="100"/>
      <c r="F769" s="105">
        <v>22.4</v>
      </c>
      <c r="G769" s="105">
        <v>1.62</v>
      </c>
      <c r="H769" s="105">
        <f>H768*I768</f>
        <v>2.5920000000000005</v>
      </c>
      <c r="I769" s="100"/>
      <c r="J769" s="138">
        <f>F769*G769-H769-F768</f>
        <v>33.695999999999998</v>
      </c>
      <c r="K769" s="296"/>
    </row>
    <row r="770" spans="1:15" x14ac:dyDescent="0.25">
      <c r="A770" s="89"/>
      <c r="B770" s="90"/>
      <c r="D770" s="105"/>
      <c r="E770" s="105"/>
      <c r="G770" s="96"/>
      <c r="H770" s="96" t="s">
        <v>840</v>
      </c>
      <c r="I770" s="105"/>
      <c r="J770" s="138"/>
      <c r="K770" s="296"/>
    </row>
    <row r="771" spans="1:15" x14ac:dyDescent="0.25">
      <c r="A771" s="89"/>
      <c r="B771" s="90"/>
      <c r="C771" s="91" t="s">
        <v>852</v>
      </c>
      <c r="D771" s="105"/>
      <c r="E771" s="105"/>
      <c r="H771" s="96">
        <f>1.54*0.2</f>
        <v>0.30800000000000005</v>
      </c>
      <c r="I771" s="105">
        <v>8</v>
      </c>
      <c r="J771" s="138"/>
      <c r="K771" s="296"/>
    </row>
    <row r="772" spans="1:15" x14ac:dyDescent="0.25">
      <c r="A772" s="89"/>
      <c r="B772" s="90"/>
      <c r="C772" s="100"/>
      <c r="D772" s="100"/>
      <c r="E772" s="100"/>
      <c r="F772" s="105">
        <v>22.6</v>
      </c>
      <c r="G772" s="105">
        <v>1.54</v>
      </c>
      <c r="H772" s="105">
        <f>H771*I771</f>
        <v>2.4640000000000004</v>
      </c>
      <c r="I772" s="100"/>
      <c r="J772" s="138">
        <f>F772*G772-H772-F771</f>
        <v>32.340000000000003</v>
      </c>
      <c r="K772" s="296"/>
      <c r="O772" t="s">
        <v>853</v>
      </c>
    </row>
    <row r="773" spans="1:15" x14ac:dyDescent="0.25">
      <c r="A773" s="89"/>
      <c r="B773" s="90"/>
      <c r="D773" s="105"/>
      <c r="E773" s="105"/>
      <c r="G773" s="96"/>
      <c r="H773" s="96" t="s">
        <v>840</v>
      </c>
      <c r="I773" s="105"/>
      <c r="J773" s="138"/>
      <c r="K773" s="296"/>
    </row>
    <row r="774" spans="1:15" x14ac:dyDescent="0.25">
      <c r="A774" s="89"/>
      <c r="B774" s="90"/>
      <c r="C774" s="91" t="s">
        <v>854</v>
      </c>
      <c r="D774" s="105"/>
      <c r="E774" s="105"/>
      <c r="H774" s="96">
        <f>1.13*0.2</f>
        <v>0.22599999999999998</v>
      </c>
      <c r="I774" s="105">
        <v>8</v>
      </c>
      <c r="J774" s="138"/>
      <c r="K774" s="296"/>
    </row>
    <row r="775" spans="1:15" x14ac:dyDescent="0.25">
      <c r="A775" s="89"/>
      <c r="B775" s="90"/>
      <c r="C775" s="100"/>
      <c r="D775" s="100"/>
      <c r="E775" s="100"/>
      <c r="F775" s="105">
        <v>22.41</v>
      </c>
      <c r="G775" s="105">
        <v>1.1299999999999999</v>
      </c>
      <c r="H775" s="105">
        <f>H774*I774</f>
        <v>1.8079999999999998</v>
      </c>
      <c r="I775" s="100"/>
      <c r="J775" s="138">
        <f>F775*G775-H775-F774</f>
        <v>23.515299999999996</v>
      </c>
      <c r="K775" s="296"/>
    </row>
    <row r="776" spans="1:15" x14ac:dyDescent="0.25">
      <c r="A776" s="89"/>
      <c r="B776" s="90"/>
      <c r="D776" s="105"/>
      <c r="E776" s="105"/>
      <c r="G776" s="96"/>
      <c r="H776" s="96" t="s">
        <v>840</v>
      </c>
      <c r="I776" s="105"/>
      <c r="J776" s="138"/>
      <c r="K776" s="296"/>
    </row>
    <row r="777" spans="1:15" x14ac:dyDescent="0.25">
      <c r="A777" s="89"/>
      <c r="B777" s="90"/>
      <c r="C777" s="91" t="s">
        <v>855</v>
      </c>
      <c r="D777" s="105"/>
      <c r="E777" s="105"/>
      <c r="H777" s="96">
        <f>2.39*0.2</f>
        <v>0.47800000000000004</v>
      </c>
      <c r="I777" s="105">
        <v>10</v>
      </c>
      <c r="J777" s="138"/>
      <c r="K777" s="296"/>
    </row>
    <row r="778" spans="1:15" x14ac:dyDescent="0.25">
      <c r="A778" s="89"/>
      <c r="B778" s="90"/>
      <c r="C778" s="100"/>
      <c r="D778" s="100"/>
      <c r="E778" s="100"/>
      <c r="F778" s="105">
        <v>27.76</v>
      </c>
      <c r="G778" s="105">
        <v>2.39</v>
      </c>
      <c r="H778" s="105">
        <f>H777*I777</f>
        <v>4.78</v>
      </c>
      <c r="I778" s="100"/>
      <c r="J778" s="138">
        <f>F778*G778-H778-F777</f>
        <v>61.566400000000002</v>
      </c>
      <c r="K778" s="296"/>
    </row>
    <row r="779" spans="1:15" x14ac:dyDescent="0.25">
      <c r="A779" s="89"/>
      <c r="B779" s="90"/>
      <c r="D779" s="105"/>
      <c r="E779" s="105"/>
      <c r="G779" s="96" t="s">
        <v>839</v>
      </c>
      <c r="H779" s="96" t="s">
        <v>856</v>
      </c>
      <c r="I779" s="105"/>
      <c r="J779" s="138"/>
      <c r="K779" s="296"/>
    </row>
    <row r="780" spans="1:15" x14ac:dyDescent="0.25">
      <c r="A780" s="89"/>
      <c r="B780" s="90"/>
      <c r="C780" s="91" t="s">
        <v>857</v>
      </c>
      <c r="D780" s="105"/>
      <c r="E780" s="105"/>
      <c r="F780">
        <f>26.51*0.2</f>
        <v>5.3020000000000005</v>
      </c>
      <c r="H780" s="96">
        <f>2.39*0.2</f>
        <v>0.47800000000000004</v>
      </c>
      <c r="I780" s="105">
        <v>12</v>
      </c>
      <c r="J780" s="138"/>
      <c r="K780" s="296"/>
    </row>
    <row r="781" spans="1:15" x14ac:dyDescent="0.25">
      <c r="A781" s="89"/>
      <c r="B781" s="90"/>
      <c r="C781" s="100"/>
      <c r="D781" s="100"/>
      <c r="E781" s="100"/>
      <c r="F781" s="105">
        <v>28.91</v>
      </c>
      <c r="G781" s="105">
        <v>3.42</v>
      </c>
      <c r="H781" s="105">
        <f>H780*I780</f>
        <v>5.7360000000000007</v>
      </c>
      <c r="I781" s="100"/>
      <c r="J781" s="138">
        <f>F781*G781-H781-F780</f>
        <v>87.834199999999981</v>
      </c>
      <c r="K781" s="296"/>
    </row>
    <row r="782" spans="1:15" x14ac:dyDescent="0.25">
      <c r="A782" s="89"/>
      <c r="B782" s="90"/>
      <c r="D782" s="105"/>
      <c r="E782" s="105"/>
      <c r="F782" s="105"/>
      <c r="G782" s="105" t="s">
        <v>839</v>
      </c>
      <c r="H782" s="105" t="s">
        <v>840</v>
      </c>
      <c r="I782" s="105"/>
      <c r="J782" s="138"/>
      <c r="K782" s="296"/>
    </row>
    <row r="783" spans="1:15" x14ac:dyDescent="0.25">
      <c r="A783" s="89"/>
      <c r="B783" s="90"/>
      <c r="C783" t="s">
        <v>858</v>
      </c>
      <c r="D783" s="105"/>
      <c r="E783" s="105"/>
      <c r="F783">
        <f>15.42*0.2</f>
        <v>3.0840000000000001</v>
      </c>
      <c r="H783" s="105">
        <f>3.1*0.2</f>
        <v>0.62000000000000011</v>
      </c>
      <c r="I783" s="105">
        <v>6</v>
      </c>
      <c r="J783" s="138"/>
      <c r="K783" s="296"/>
    </row>
    <row r="784" spans="1:15" x14ac:dyDescent="0.25">
      <c r="A784" s="89"/>
      <c r="B784" s="90"/>
      <c r="C784" s="91"/>
      <c r="D784" s="105"/>
      <c r="E784" s="105"/>
      <c r="F784" s="105">
        <v>16.62</v>
      </c>
      <c r="G784" s="105">
        <v>3.1</v>
      </c>
      <c r="H784" s="105">
        <f>H783*I783</f>
        <v>3.7200000000000006</v>
      </c>
      <c r="I784" s="105"/>
      <c r="J784" s="138">
        <f>F784*G784-H784-F783</f>
        <v>44.718000000000004</v>
      </c>
      <c r="K784" s="296"/>
    </row>
    <row r="785" spans="1:11" x14ac:dyDescent="0.25">
      <c r="A785" s="89"/>
      <c r="B785" s="90"/>
      <c r="D785" s="105"/>
      <c r="E785" s="105"/>
      <c r="F785" s="105"/>
      <c r="G785" s="105" t="s">
        <v>839</v>
      </c>
      <c r="H785" s="105" t="s">
        <v>840</v>
      </c>
      <c r="I785" s="105"/>
      <c r="J785" s="138"/>
      <c r="K785" s="296"/>
    </row>
    <row r="786" spans="1:11" x14ac:dyDescent="0.25">
      <c r="A786" s="89"/>
      <c r="B786" s="90"/>
      <c r="C786" t="s">
        <v>859</v>
      </c>
      <c r="D786" s="105"/>
      <c r="E786" s="105"/>
      <c r="F786">
        <f>17.28*0.2</f>
        <v>3.4560000000000004</v>
      </c>
      <c r="H786" s="105">
        <f>3.92*0.2</f>
        <v>0.78400000000000003</v>
      </c>
      <c r="I786" s="105">
        <v>7</v>
      </c>
      <c r="J786" s="138"/>
      <c r="K786" s="296"/>
    </row>
    <row r="787" spans="1:11" x14ac:dyDescent="0.25">
      <c r="A787" s="89"/>
      <c r="B787" s="90"/>
      <c r="C787" s="91"/>
      <c r="D787" s="105"/>
      <c r="E787" s="105"/>
      <c r="F787" s="105">
        <v>18.68</v>
      </c>
      <c r="G787" s="105">
        <v>3.92</v>
      </c>
      <c r="H787" s="105">
        <f>H786*I786</f>
        <v>5.4880000000000004</v>
      </c>
      <c r="I787" s="105"/>
      <c r="J787" s="138">
        <f>F787*G787-H787-F786</f>
        <v>64.281599999999997</v>
      </c>
      <c r="K787" s="296"/>
    </row>
    <row r="788" spans="1:11" x14ac:dyDescent="0.25">
      <c r="A788" s="89"/>
      <c r="B788" s="90"/>
      <c r="C788" s="91"/>
      <c r="D788" s="105"/>
      <c r="E788" s="105"/>
      <c r="F788" s="105">
        <f>100*0.2</f>
        <v>20</v>
      </c>
      <c r="G788" s="105"/>
      <c r="H788" s="105">
        <f>2.6*0.2</f>
        <v>0.52</v>
      </c>
      <c r="I788" s="105">
        <v>91</v>
      </c>
      <c r="J788" s="138"/>
      <c r="K788" s="296"/>
    </row>
    <row r="789" spans="1:11" x14ac:dyDescent="0.25">
      <c r="A789" s="89"/>
      <c r="B789" s="90"/>
      <c r="C789" s="91" t="s">
        <v>860</v>
      </c>
      <c r="D789" s="105"/>
      <c r="E789" s="105"/>
      <c r="F789" s="105">
        <v>263</v>
      </c>
      <c r="G789" s="105">
        <v>2.6</v>
      </c>
      <c r="H789" s="105">
        <f>H788*I788</f>
        <v>47.32</v>
      </c>
      <c r="J789" s="138">
        <f>F789*G789-H789-F788</f>
        <v>616.48</v>
      </c>
      <c r="K789" s="296"/>
    </row>
    <row r="790" spans="1:11" x14ac:dyDescent="0.25">
      <c r="A790" s="89"/>
      <c r="B790" s="90"/>
      <c r="C790" s="91" t="s">
        <v>861</v>
      </c>
      <c r="D790" s="105"/>
      <c r="E790" s="105"/>
      <c r="F790" s="105"/>
      <c r="G790" s="105"/>
      <c r="H790" s="105"/>
      <c r="I790" s="105"/>
      <c r="J790" s="138"/>
      <c r="K790" s="296"/>
    </row>
    <row r="791" spans="1:11" x14ac:dyDescent="0.25">
      <c r="A791" s="89"/>
      <c r="B791" s="90"/>
      <c r="C791" s="91"/>
      <c r="D791" s="105"/>
      <c r="E791" s="105"/>
      <c r="F791" s="105">
        <f>11.2*0.2</f>
        <v>2.2399999999999998</v>
      </c>
      <c r="G791" s="105"/>
      <c r="H791" s="105">
        <f>2.8*0.2</f>
        <v>0.55999999999999994</v>
      </c>
      <c r="I791" s="105">
        <v>16</v>
      </c>
      <c r="J791" s="138"/>
      <c r="K791" s="296"/>
    </row>
    <row r="792" spans="1:11" x14ac:dyDescent="0.25">
      <c r="A792" s="89"/>
      <c r="B792" s="90"/>
      <c r="C792" s="91" t="s">
        <v>862</v>
      </c>
      <c r="D792" s="105"/>
      <c r="E792" s="105"/>
      <c r="F792" s="105">
        <v>35.15</v>
      </c>
      <c r="G792" s="105">
        <v>2.8</v>
      </c>
      <c r="H792" s="105">
        <f>H791*I791</f>
        <v>8.9599999999999991</v>
      </c>
      <c r="J792" s="138">
        <f>F792*G792-H792-F791</f>
        <v>87.22</v>
      </c>
      <c r="K792" s="338"/>
    </row>
    <row r="793" spans="1:11" x14ac:dyDescent="0.25">
      <c r="A793" s="89"/>
      <c r="B793" s="90"/>
      <c r="C793" s="91" t="s">
        <v>861</v>
      </c>
      <c r="D793" s="105"/>
      <c r="E793" s="105"/>
      <c r="F793" s="105"/>
      <c r="G793" s="105"/>
      <c r="H793" s="105"/>
      <c r="I793" s="105"/>
      <c r="J793" s="138"/>
      <c r="K793" s="338"/>
    </row>
    <row r="794" spans="1:11" x14ac:dyDescent="0.25">
      <c r="A794" s="89"/>
      <c r="B794" s="90"/>
      <c r="C794" s="91" t="s">
        <v>863</v>
      </c>
      <c r="D794" s="105"/>
      <c r="E794" s="105"/>
      <c r="F794" s="105"/>
      <c r="G794" s="105"/>
      <c r="H794" s="105"/>
      <c r="I794" s="105"/>
      <c r="J794" s="138"/>
      <c r="K794" s="338"/>
    </row>
    <row r="795" spans="1:11" x14ac:dyDescent="0.25">
      <c r="A795" s="89"/>
      <c r="B795" s="90"/>
      <c r="D795" s="105"/>
      <c r="E795" s="105"/>
      <c r="G795" s="96"/>
      <c r="H795" s="96" t="s">
        <v>840</v>
      </c>
      <c r="I795" s="105"/>
      <c r="J795" s="138"/>
      <c r="K795" s="338"/>
    </row>
    <row r="796" spans="1:11" x14ac:dyDescent="0.25">
      <c r="A796" s="89"/>
      <c r="B796" s="90"/>
      <c r="C796" s="91" t="s">
        <v>864</v>
      </c>
      <c r="D796" s="105"/>
      <c r="E796" s="105"/>
      <c r="H796" s="96">
        <f>1.77*0.2</f>
        <v>0.35400000000000004</v>
      </c>
      <c r="I796" s="105">
        <v>12</v>
      </c>
      <c r="J796" s="138"/>
      <c r="K796" s="338"/>
    </row>
    <row r="797" spans="1:11" x14ac:dyDescent="0.25">
      <c r="A797" s="89"/>
      <c r="B797" s="90"/>
      <c r="C797" s="100"/>
      <c r="D797" s="100"/>
      <c r="E797" s="100"/>
      <c r="F797" s="105">
        <v>33.24</v>
      </c>
      <c r="G797" s="105">
        <v>1.77</v>
      </c>
      <c r="H797" s="105">
        <f>H796*I796</f>
        <v>4.2480000000000002</v>
      </c>
      <c r="I797" s="100"/>
      <c r="J797" s="138">
        <f>F797*G797-H797-F796</f>
        <v>54.586800000000004</v>
      </c>
      <c r="K797" s="338"/>
    </row>
    <row r="798" spans="1:11" x14ac:dyDescent="0.25">
      <c r="A798" s="89"/>
      <c r="B798" s="90"/>
      <c r="C798" s="91"/>
      <c r="D798" s="105"/>
      <c r="E798" s="105"/>
      <c r="F798" s="105"/>
      <c r="G798" s="105"/>
      <c r="H798" s="105"/>
      <c r="I798" s="105"/>
      <c r="J798" s="138"/>
      <c r="K798" s="60"/>
    </row>
    <row r="799" spans="1:11" x14ac:dyDescent="0.25">
      <c r="A799" s="89"/>
      <c r="B799" s="90"/>
      <c r="D799" s="105"/>
      <c r="E799" s="105"/>
      <c r="G799" s="96"/>
      <c r="H799" s="96" t="s">
        <v>840</v>
      </c>
      <c r="I799" s="105"/>
      <c r="J799" s="138"/>
      <c r="K799" s="60"/>
    </row>
    <row r="800" spans="1:11" x14ac:dyDescent="0.25">
      <c r="A800" s="89"/>
      <c r="B800" s="90"/>
      <c r="C800" s="91" t="s">
        <v>865</v>
      </c>
      <c r="D800" s="105"/>
      <c r="E800" s="105"/>
      <c r="H800" s="96">
        <f>1.55*0.2</f>
        <v>0.31000000000000005</v>
      </c>
      <c r="I800" s="105">
        <v>12</v>
      </c>
      <c r="J800" s="138"/>
      <c r="K800" s="60"/>
    </row>
    <row r="801" spans="1:11" x14ac:dyDescent="0.25">
      <c r="A801" s="89"/>
      <c r="B801" s="90"/>
      <c r="C801" s="100"/>
      <c r="D801" s="100"/>
      <c r="E801" s="100"/>
      <c r="F801" s="105">
        <v>33.24</v>
      </c>
      <c r="G801" s="105">
        <v>1.55</v>
      </c>
      <c r="H801" s="105">
        <f>H800*I800</f>
        <v>3.7200000000000006</v>
      </c>
      <c r="I801" s="100"/>
      <c r="J801" s="138">
        <f>F801*G801-H801-F800</f>
        <v>47.802000000000007</v>
      </c>
      <c r="K801" s="60"/>
    </row>
    <row r="802" spans="1:11" x14ac:dyDescent="0.25">
      <c r="A802" s="89"/>
      <c r="B802" s="90"/>
      <c r="C802" s="91"/>
      <c r="D802" s="105"/>
      <c r="E802" s="105"/>
      <c r="F802" s="105"/>
      <c r="G802" s="105"/>
      <c r="H802" s="105"/>
      <c r="I802" s="105"/>
      <c r="J802" s="138"/>
      <c r="K802" s="335"/>
    </row>
    <row r="803" spans="1:11" x14ac:dyDescent="0.25">
      <c r="A803" s="89"/>
      <c r="B803" s="90"/>
      <c r="D803" s="105"/>
      <c r="E803" s="105"/>
      <c r="G803" s="96"/>
      <c r="H803" s="96" t="s">
        <v>840</v>
      </c>
      <c r="I803" s="105"/>
      <c r="J803" s="138"/>
      <c r="K803" s="335"/>
    </row>
    <row r="804" spans="1:11" x14ac:dyDescent="0.25">
      <c r="A804" s="89"/>
      <c r="B804" s="90"/>
      <c r="C804" s="91" t="s">
        <v>866</v>
      </c>
      <c r="D804" s="105"/>
      <c r="E804" s="105"/>
      <c r="H804" s="96">
        <f>1.55*0.2</f>
        <v>0.31000000000000005</v>
      </c>
      <c r="I804" s="105">
        <v>11</v>
      </c>
      <c r="J804" s="138"/>
      <c r="K804" s="335"/>
    </row>
    <row r="805" spans="1:11" x14ac:dyDescent="0.25">
      <c r="A805" s="89"/>
      <c r="B805" s="90"/>
      <c r="C805" s="100"/>
      <c r="D805" s="100"/>
      <c r="E805" s="100"/>
      <c r="F805" s="105">
        <v>30</v>
      </c>
      <c r="G805" s="105">
        <v>1.55</v>
      </c>
      <c r="H805" s="105">
        <f>H804*I804</f>
        <v>3.4100000000000006</v>
      </c>
      <c r="I805" s="100"/>
      <c r="J805" s="138">
        <f>F805*G805-H805-F804</f>
        <v>43.089999999999996</v>
      </c>
      <c r="K805" s="335"/>
    </row>
    <row r="806" spans="1:11" x14ac:dyDescent="0.25">
      <c r="A806" s="89"/>
      <c r="B806" s="90"/>
      <c r="C806" s="91"/>
      <c r="D806" s="105"/>
      <c r="E806" s="105"/>
      <c r="F806" s="105"/>
      <c r="G806" s="105"/>
      <c r="H806" s="105"/>
      <c r="I806" s="105"/>
      <c r="J806" s="100"/>
      <c r="K806" s="335"/>
    </row>
    <row r="807" spans="1:11" x14ac:dyDescent="0.25">
      <c r="A807" s="89"/>
      <c r="B807" s="90"/>
      <c r="D807" s="105"/>
      <c r="E807" s="105"/>
      <c r="G807" s="96"/>
      <c r="H807" s="96" t="s">
        <v>840</v>
      </c>
      <c r="I807" s="105"/>
      <c r="J807" s="138"/>
      <c r="K807" s="335"/>
    </row>
    <row r="808" spans="1:11" x14ac:dyDescent="0.25">
      <c r="A808" s="89"/>
      <c r="B808" s="90"/>
      <c r="C808" s="91" t="s">
        <v>867</v>
      </c>
      <c r="D808" s="105"/>
      <c r="E808" s="105"/>
      <c r="H808" s="96">
        <f>1.55*0.2</f>
        <v>0.31000000000000005</v>
      </c>
      <c r="I808" s="105">
        <v>11</v>
      </c>
      <c r="J808" s="138"/>
      <c r="K808" s="60"/>
    </row>
    <row r="809" spans="1:11" x14ac:dyDescent="0.25">
      <c r="A809" s="89"/>
      <c r="B809" s="90"/>
      <c r="C809" s="100"/>
      <c r="D809" s="100"/>
      <c r="E809" s="100"/>
      <c r="F809" s="105">
        <v>30.21</v>
      </c>
      <c r="G809" s="105">
        <v>1.56</v>
      </c>
      <c r="H809" s="105">
        <f>H808*I808</f>
        <v>3.4100000000000006</v>
      </c>
      <c r="I809" s="100"/>
      <c r="J809" s="138">
        <f>F809*G809-H809-F808</f>
        <v>43.717599999999997</v>
      </c>
      <c r="K809" s="60"/>
    </row>
    <row r="810" spans="1:11" x14ac:dyDescent="0.25">
      <c r="A810" s="89"/>
      <c r="B810" s="90"/>
      <c r="D810" s="105"/>
      <c r="E810" s="105"/>
      <c r="G810" s="96"/>
      <c r="H810" s="96" t="s">
        <v>840</v>
      </c>
      <c r="I810" s="105"/>
      <c r="J810" s="138"/>
      <c r="K810" s="60"/>
    </row>
    <row r="811" spans="1:11" x14ac:dyDescent="0.25">
      <c r="A811" s="89"/>
      <c r="B811" s="90"/>
      <c r="C811" s="91" t="s">
        <v>868</v>
      </c>
      <c r="D811" s="105"/>
      <c r="E811" s="105"/>
      <c r="H811" s="96">
        <f>1.55*0.2</f>
        <v>0.31000000000000005</v>
      </c>
      <c r="I811" s="105">
        <v>11</v>
      </c>
      <c r="J811" s="138"/>
      <c r="K811" s="60"/>
    </row>
    <row r="812" spans="1:11" x14ac:dyDescent="0.25">
      <c r="A812" s="89"/>
      <c r="B812" s="90"/>
      <c r="C812" s="100"/>
      <c r="D812" s="100"/>
      <c r="E812" s="100"/>
      <c r="F812" s="105">
        <v>30.21</v>
      </c>
      <c r="G812" s="105">
        <v>1.56</v>
      </c>
      <c r="H812" s="105">
        <f>H811*I811</f>
        <v>3.4100000000000006</v>
      </c>
      <c r="I812" s="100"/>
      <c r="J812" s="138">
        <f>F812*G812-H812-F811</f>
        <v>43.717599999999997</v>
      </c>
      <c r="K812" s="60"/>
    </row>
    <row r="813" spans="1:11" x14ac:dyDescent="0.25">
      <c r="A813" s="89"/>
      <c r="B813" s="90"/>
      <c r="D813" s="105"/>
      <c r="E813" s="105"/>
      <c r="G813" s="96"/>
      <c r="H813" s="96" t="s">
        <v>840</v>
      </c>
      <c r="I813" s="105"/>
      <c r="J813" s="138"/>
      <c r="K813" s="60"/>
    </row>
    <row r="814" spans="1:11" x14ac:dyDescent="0.25">
      <c r="A814" s="89"/>
      <c r="B814" s="90"/>
      <c r="C814" s="91" t="s">
        <v>869</v>
      </c>
      <c r="D814" s="105"/>
      <c r="E814" s="105"/>
      <c r="H814" s="96">
        <f>1.33*0.2</f>
        <v>0.26600000000000001</v>
      </c>
      <c r="I814" s="105">
        <v>4</v>
      </c>
      <c r="J814" s="138"/>
      <c r="K814" s="60"/>
    </row>
    <row r="815" spans="1:11" x14ac:dyDescent="0.25">
      <c r="A815" s="89"/>
      <c r="B815" s="90"/>
      <c r="C815" s="100"/>
      <c r="D815" s="100"/>
      <c r="E815" s="100"/>
      <c r="F815" s="105">
        <v>7.86</v>
      </c>
      <c r="G815" s="105">
        <v>1.33</v>
      </c>
      <c r="H815" s="105">
        <f>H814*I814</f>
        <v>1.0640000000000001</v>
      </c>
      <c r="I815" s="100"/>
      <c r="J815" s="138">
        <f>F815*G815-H815-F814</f>
        <v>9.389800000000001</v>
      </c>
      <c r="K815" s="60"/>
    </row>
    <row r="816" spans="1:11" x14ac:dyDescent="0.25">
      <c r="A816" s="89"/>
      <c r="B816" s="90"/>
      <c r="D816" s="105"/>
      <c r="E816" s="105"/>
      <c r="G816" s="96"/>
      <c r="H816" s="96" t="s">
        <v>840</v>
      </c>
      <c r="I816" s="105"/>
      <c r="J816" s="138"/>
      <c r="K816" s="60"/>
    </row>
    <row r="817" spans="1:11" x14ac:dyDescent="0.25">
      <c r="A817" s="89"/>
      <c r="B817" s="90"/>
      <c r="C817" s="91" t="s">
        <v>870</v>
      </c>
      <c r="D817" s="105"/>
      <c r="E817" s="105"/>
      <c r="H817" s="96">
        <f>1.33*0.2</f>
        <v>0.26600000000000001</v>
      </c>
      <c r="I817" s="105">
        <v>4</v>
      </c>
      <c r="J817" s="138"/>
      <c r="K817" s="60"/>
    </row>
    <row r="818" spans="1:11" x14ac:dyDescent="0.25">
      <c r="A818" s="89"/>
      <c r="B818" s="90"/>
      <c r="C818" s="100"/>
      <c r="D818" s="100"/>
      <c r="E818" s="100"/>
      <c r="F818" s="105">
        <v>7.86</v>
      </c>
      <c r="G818" s="105">
        <v>1.33</v>
      </c>
      <c r="H818" s="105">
        <f>H817*I817</f>
        <v>1.0640000000000001</v>
      </c>
      <c r="I818" s="100"/>
      <c r="J818" s="138">
        <f>F818*G818-H818-F817</f>
        <v>9.389800000000001</v>
      </c>
      <c r="K818" s="335"/>
    </row>
    <row r="819" spans="1:11" x14ac:dyDescent="0.25">
      <c r="A819" s="89"/>
      <c r="B819" s="90"/>
      <c r="D819" s="105"/>
      <c r="E819" s="105"/>
      <c r="G819" s="96"/>
      <c r="H819" s="96" t="s">
        <v>840</v>
      </c>
      <c r="I819" s="105"/>
      <c r="J819" s="138"/>
      <c r="K819" s="335"/>
    </row>
    <row r="820" spans="1:11" x14ac:dyDescent="0.25">
      <c r="A820" s="89"/>
      <c r="B820" s="90"/>
      <c r="C820" s="91" t="s">
        <v>871</v>
      </c>
      <c r="D820" s="105"/>
      <c r="E820" s="105"/>
      <c r="H820" s="96">
        <f>1.37*0.2</f>
        <v>0.27400000000000002</v>
      </c>
      <c r="I820" s="105">
        <v>4</v>
      </c>
      <c r="J820" s="138"/>
      <c r="K820" s="335"/>
    </row>
    <row r="821" spans="1:11" x14ac:dyDescent="0.25">
      <c r="A821" s="89"/>
      <c r="B821" s="90"/>
      <c r="C821" s="100"/>
      <c r="D821" s="100"/>
      <c r="E821" s="100"/>
      <c r="F821" s="105">
        <v>7.32</v>
      </c>
      <c r="G821" s="105">
        <v>1.37</v>
      </c>
      <c r="H821" s="105">
        <f>H820*I820</f>
        <v>1.0960000000000001</v>
      </c>
      <c r="I821" s="100"/>
      <c r="J821" s="138">
        <f>F821*G821-H821-F820</f>
        <v>8.9324000000000012</v>
      </c>
      <c r="K821" s="335"/>
    </row>
    <row r="822" spans="1:11" x14ac:dyDescent="0.25">
      <c r="A822" s="89"/>
      <c r="B822" s="90"/>
      <c r="D822" s="105"/>
      <c r="E822" s="105"/>
      <c r="G822" s="96"/>
      <c r="H822" s="96" t="s">
        <v>840</v>
      </c>
      <c r="I822" s="105"/>
      <c r="J822" s="138"/>
      <c r="K822" s="335"/>
    </row>
    <row r="823" spans="1:11" x14ac:dyDescent="0.25">
      <c r="A823" s="89"/>
      <c r="B823" s="90"/>
      <c r="C823" s="91" t="s">
        <v>872</v>
      </c>
      <c r="D823" s="105"/>
      <c r="E823" s="105"/>
      <c r="H823" s="96">
        <f>1.37*0.2</f>
        <v>0.27400000000000002</v>
      </c>
      <c r="I823" s="105">
        <v>4</v>
      </c>
      <c r="J823" s="138"/>
      <c r="K823" s="335"/>
    </row>
    <row r="824" spans="1:11" x14ac:dyDescent="0.25">
      <c r="A824" s="89"/>
      <c r="B824" s="90"/>
      <c r="C824" s="100"/>
      <c r="D824" s="100"/>
      <c r="E824" s="100"/>
      <c r="F824" s="105">
        <v>7.32</v>
      </c>
      <c r="G824" s="105">
        <v>1.37</v>
      </c>
      <c r="H824" s="105">
        <f>H823*I823</f>
        <v>1.0960000000000001</v>
      </c>
      <c r="I824" s="100"/>
      <c r="J824" s="138">
        <f>F824*G824-H824-F823</f>
        <v>8.9324000000000012</v>
      </c>
      <c r="K824" s="60"/>
    </row>
    <row r="825" spans="1:11" x14ac:dyDescent="0.25">
      <c r="A825" s="89"/>
      <c r="B825" s="90"/>
      <c r="D825" s="105"/>
      <c r="E825" s="105"/>
      <c r="G825" s="96"/>
      <c r="H825" s="96" t="s">
        <v>840</v>
      </c>
      <c r="I825" s="105"/>
      <c r="J825" s="138"/>
      <c r="K825" s="60"/>
    </row>
    <row r="826" spans="1:11" x14ac:dyDescent="0.25">
      <c r="A826" s="89"/>
      <c r="B826" s="90"/>
      <c r="C826" s="91" t="s">
        <v>873</v>
      </c>
      <c r="D826" s="105"/>
      <c r="E826" s="105"/>
      <c r="F826">
        <f>25*0.2</f>
        <v>5</v>
      </c>
      <c r="H826" s="96">
        <f>2.73*0.2</f>
        <v>0.54600000000000004</v>
      </c>
      <c r="I826" s="105">
        <v>18</v>
      </c>
      <c r="J826" s="138"/>
      <c r="K826" s="60"/>
    </row>
    <row r="827" spans="1:11" x14ac:dyDescent="0.25">
      <c r="A827" s="89"/>
      <c r="B827" s="90"/>
      <c r="C827" s="100" t="s">
        <v>874</v>
      </c>
      <c r="D827" s="100"/>
      <c r="E827" s="100"/>
      <c r="F827" s="105">
        <v>50.84</v>
      </c>
      <c r="G827" s="105">
        <v>2.73</v>
      </c>
      <c r="H827" s="105">
        <f>H826*I826</f>
        <v>9.8280000000000012</v>
      </c>
      <c r="I827" s="100"/>
      <c r="J827" s="138">
        <f>F827*G827-H827-F826</f>
        <v>123.96520000000001</v>
      </c>
      <c r="K827" s="60"/>
    </row>
    <row r="828" spans="1:11" x14ac:dyDescent="0.25">
      <c r="A828" s="89"/>
      <c r="B828" s="90"/>
      <c r="D828" s="105"/>
      <c r="E828" s="105"/>
      <c r="G828" s="96" t="s">
        <v>839</v>
      </c>
      <c r="H828" s="96" t="s">
        <v>840</v>
      </c>
      <c r="I828" s="105"/>
      <c r="J828" s="138"/>
      <c r="K828" s="60"/>
    </row>
    <row r="829" spans="1:11" x14ac:dyDescent="0.25">
      <c r="A829" s="89"/>
      <c r="B829" s="90"/>
      <c r="C829" s="91" t="s">
        <v>875</v>
      </c>
      <c r="D829" s="105"/>
      <c r="E829" s="105"/>
      <c r="F829">
        <f>25*0.2</f>
        <v>5</v>
      </c>
      <c r="H829" s="96">
        <f>2.73*0.2</f>
        <v>0.54600000000000004</v>
      </c>
      <c r="I829" s="105">
        <v>19</v>
      </c>
      <c r="J829" s="138"/>
      <c r="K829" s="60"/>
    </row>
    <row r="830" spans="1:11" x14ac:dyDescent="0.25">
      <c r="A830" s="89"/>
      <c r="B830" s="90"/>
      <c r="C830" s="100" t="s">
        <v>874</v>
      </c>
      <c r="D830" s="100"/>
      <c r="E830" s="100"/>
      <c r="F830" s="105">
        <v>54.7</v>
      </c>
      <c r="G830" s="105">
        <v>2.73</v>
      </c>
      <c r="H830" s="105">
        <f>H829*I829</f>
        <v>10.374000000000001</v>
      </c>
      <c r="I830" s="100"/>
      <c r="J830" s="138">
        <f>F830*G830-H830-F829</f>
        <v>133.95700000000002</v>
      </c>
      <c r="K830" s="60"/>
    </row>
    <row r="831" spans="1:11" x14ac:dyDescent="0.25">
      <c r="A831" s="89"/>
      <c r="B831" s="90"/>
      <c r="D831" s="105"/>
      <c r="E831" s="105"/>
      <c r="G831" s="96" t="s">
        <v>839</v>
      </c>
      <c r="H831" s="96" t="s">
        <v>840</v>
      </c>
      <c r="I831" s="105"/>
      <c r="J831" s="138"/>
      <c r="K831" s="335"/>
    </row>
    <row r="832" spans="1:11" x14ac:dyDescent="0.25">
      <c r="A832" s="89"/>
      <c r="B832" s="90"/>
      <c r="C832" s="91" t="s">
        <v>876</v>
      </c>
      <c r="D832" s="105"/>
      <c r="E832" s="105"/>
      <c r="H832" s="96">
        <f>1.6*0.2</f>
        <v>0.32000000000000006</v>
      </c>
      <c r="I832" s="105">
        <v>6</v>
      </c>
      <c r="J832" s="138"/>
      <c r="K832" s="335"/>
    </row>
    <row r="833" spans="1:13" x14ac:dyDescent="0.25">
      <c r="A833" s="89"/>
      <c r="B833" s="90"/>
      <c r="C833" s="100" t="s">
        <v>877</v>
      </c>
      <c r="D833" s="100"/>
      <c r="E833" s="100"/>
      <c r="F833" s="105">
        <f>7.63+5.91</f>
        <v>13.54</v>
      </c>
      <c r="G833" s="105">
        <v>1.6</v>
      </c>
      <c r="H833" s="105">
        <f>H832*I832</f>
        <v>1.9200000000000004</v>
      </c>
      <c r="I833" s="100"/>
      <c r="J833" s="138">
        <f>F833*G833-H833-F832</f>
        <v>19.744</v>
      </c>
      <c r="K833" s="335"/>
    </row>
    <row r="834" spans="1:13" x14ac:dyDescent="0.25">
      <c r="A834" s="89"/>
      <c r="B834" s="90"/>
      <c r="D834" s="105"/>
      <c r="E834" s="105"/>
      <c r="G834" s="96" t="s">
        <v>839</v>
      </c>
      <c r="H834" s="96" t="s">
        <v>840</v>
      </c>
      <c r="I834" s="105"/>
      <c r="J834" s="138"/>
      <c r="K834" s="335"/>
    </row>
    <row r="835" spans="1:13" x14ac:dyDescent="0.25">
      <c r="A835" s="89"/>
      <c r="B835" s="90"/>
      <c r="C835" s="91" t="s">
        <v>878</v>
      </c>
      <c r="D835" s="105"/>
      <c r="E835" s="105"/>
      <c r="H835" s="96">
        <f>1.6*0.2</f>
        <v>0.32000000000000006</v>
      </c>
      <c r="I835" s="105">
        <v>21</v>
      </c>
      <c r="J835" s="138"/>
      <c r="K835" s="335"/>
    </row>
    <row r="836" spans="1:13" x14ac:dyDescent="0.25">
      <c r="A836" s="89"/>
      <c r="B836" s="90"/>
      <c r="C836" s="100"/>
      <c r="D836" s="100"/>
      <c r="E836" s="100"/>
      <c r="F836" s="105">
        <v>59.33</v>
      </c>
      <c r="G836" s="105">
        <v>1.6</v>
      </c>
      <c r="H836" s="105">
        <f>H835*I835</f>
        <v>6.7200000000000015</v>
      </c>
      <c r="I836" s="100"/>
      <c r="J836" s="138">
        <f>F836*G836-H836-F835</f>
        <v>88.207999999999998</v>
      </c>
      <c r="K836" s="335"/>
    </row>
    <row r="837" spans="1:13" x14ac:dyDescent="0.25">
      <c r="A837" s="89"/>
      <c r="B837" s="90"/>
      <c r="D837" s="105"/>
      <c r="E837" s="105"/>
      <c r="G837" s="96" t="s">
        <v>839</v>
      </c>
      <c r="H837" s="96" t="s">
        <v>840</v>
      </c>
      <c r="I837" s="105"/>
      <c r="J837" s="138"/>
      <c r="K837" s="60"/>
    </row>
    <row r="838" spans="1:13" x14ac:dyDescent="0.25">
      <c r="A838" s="89"/>
      <c r="B838" s="90"/>
      <c r="C838" s="91" t="s">
        <v>864</v>
      </c>
      <c r="D838" s="105"/>
      <c r="E838" s="105"/>
      <c r="F838">
        <f>8.2</f>
        <v>8.1999999999999993</v>
      </c>
      <c r="H838" s="96">
        <f>2.44*0.2</f>
        <v>0.48799999999999999</v>
      </c>
      <c r="I838" s="105">
        <v>21</v>
      </c>
      <c r="J838" s="138"/>
      <c r="K838" s="60"/>
    </row>
    <row r="839" spans="1:13" x14ac:dyDescent="0.25">
      <c r="A839" s="89"/>
      <c r="B839" s="90"/>
      <c r="C839" s="100"/>
      <c r="D839" s="100"/>
      <c r="E839" s="100"/>
      <c r="F839" s="105">
        <v>60.55</v>
      </c>
      <c r="G839" s="105">
        <v>2.44</v>
      </c>
      <c r="H839" s="105">
        <f>H838*I838</f>
        <v>10.247999999999999</v>
      </c>
      <c r="I839" s="100"/>
      <c r="J839" s="138">
        <f>F839*G839-H839-F838</f>
        <v>129.29400000000001</v>
      </c>
      <c r="K839" s="60"/>
    </row>
    <row r="840" spans="1:13" x14ac:dyDescent="0.25">
      <c r="A840" s="89"/>
      <c r="B840" s="90"/>
      <c r="D840" s="105"/>
      <c r="E840" s="105"/>
      <c r="G840" s="96" t="s">
        <v>839</v>
      </c>
      <c r="H840" s="96" t="s">
        <v>840</v>
      </c>
      <c r="I840" s="105"/>
      <c r="J840" s="138"/>
      <c r="K840" s="60"/>
    </row>
    <row r="841" spans="1:13" x14ac:dyDescent="0.25">
      <c r="A841" s="89"/>
      <c r="B841" s="90"/>
      <c r="C841" s="91" t="s">
        <v>800</v>
      </c>
      <c r="D841" s="105"/>
      <c r="E841" s="105"/>
      <c r="F841">
        <v>0</v>
      </c>
      <c r="H841" s="96">
        <f>1.52*0.2</f>
        <v>0.30400000000000005</v>
      </c>
      <c r="I841" s="105">
        <v>13</v>
      </c>
      <c r="J841" s="138"/>
    </row>
    <row r="842" spans="1:13" x14ac:dyDescent="0.25">
      <c r="A842" s="89"/>
      <c r="B842" s="90"/>
      <c r="C842" s="100"/>
      <c r="D842" s="100"/>
      <c r="E842" s="100"/>
      <c r="F842" s="105">
        <v>34.72</v>
      </c>
      <c r="G842" s="105">
        <v>1.52</v>
      </c>
      <c r="H842" s="105">
        <f>H841*I841</f>
        <v>3.9520000000000008</v>
      </c>
      <c r="I842" s="100"/>
      <c r="J842" s="138">
        <f>F842*G842-H842-F841</f>
        <v>48.822400000000002</v>
      </c>
    </row>
    <row r="843" spans="1:13" x14ac:dyDescent="0.25">
      <c r="A843" s="89"/>
      <c r="B843" s="90"/>
      <c r="C843" s="91"/>
      <c r="D843" s="105"/>
      <c r="E843" s="105"/>
      <c r="F843" s="105"/>
      <c r="G843" s="105"/>
      <c r="H843" s="105"/>
      <c r="I843" s="105"/>
      <c r="J843" s="138"/>
    </row>
    <row r="844" spans="1:13" x14ac:dyDescent="0.25">
      <c r="A844" s="89"/>
      <c r="B844" s="90"/>
      <c r="C844" s="91"/>
      <c r="D844" s="105"/>
      <c r="E844" s="105"/>
      <c r="F844" s="105"/>
      <c r="G844" s="105"/>
      <c r="H844" s="105"/>
      <c r="I844" s="109" t="s">
        <v>352</v>
      </c>
      <c r="J844" s="164">
        <f>SUM(J746:J842)</f>
        <v>2108.3675999999996</v>
      </c>
    </row>
    <row r="845" spans="1:13" x14ac:dyDescent="0.25">
      <c r="A845" s="89"/>
      <c r="B845" s="90"/>
      <c r="C845" s="91"/>
      <c r="D845" s="105"/>
      <c r="E845" s="105"/>
      <c r="F845" s="105"/>
      <c r="G845" s="105"/>
      <c r="H845" s="105"/>
      <c r="I845" s="105"/>
      <c r="J845" s="138"/>
    </row>
    <row r="846" spans="1:13" x14ac:dyDescent="0.25">
      <c r="A846" s="89"/>
      <c r="B846" s="90"/>
      <c r="C846" s="91"/>
      <c r="D846" s="105"/>
      <c r="E846" s="105"/>
      <c r="F846" s="105"/>
      <c r="G846" s="105"/>
      <c r="H846" s="105"/>
      <c r="I846" s="105"/>
      <c r="J846" s="138"/>
    </row>
    <row r="847" spans="1:13" x14ac:dyDescent="0.25">
      <c r="A847" s="89"/>
      <c r="B847" s="90"/>
      <c r="C847" s="91"/>
      <c r="D847" s="105"/>
      <c r="E847" s="105"/>
      <c r="F847" s="105"/>
      <c r="G847" s="105"/>
      <c r="H847" s="105"/>
      <c r="I847" s="105"/>
      <c r="J847" s="100"/>
      <c r="M847" s="332" t="s">
        <v>879</v>
      </c>
    </row>
    <row r="848" spans="1:13" x14ac:dyDescent="0.25">
      <c r="A848" s="89"/>
      <c r="B848" s="90"/>
      <c r="C848" s="91"/>
      <c r="D848" s="105"/>
      <c r="E848" s="105"/>
      <c r="F848" s="105"/>
      <c r="G848" s="105"/>
      <c r="H848" s="105"/>
      <c r="I848" s="105"/>
      <c r="J848" s="100"/>
      <c r="M848" s="333"/>
    </row>
    <row r="849" spans="1:13" x14ac:dyDescent="0.25">
      <c r="A849" s="89"/>
      <c r="B849" s="90"/>
      <c r="C849" s="91"/>
      <c r="D849" s="105"/>
      <c r="E849" s="105"/>
      <c r="F849" s="105"/>
      <c r="G849" s="105"/>
      <c r="H849" s="105"/>
      <c r="M849" s="333"/>
    </row>
    <row r="850" spans="1:13" x14ac:dyDescent="0.25">
      <c r="A850" s="41"/>
      <c r="B850" s="42"/>
      <c r="C850" s="43"/>
      <c r="D850" s="112"/>
      <c r="E850" s="92"/>
      <c r="F850" s="96"/>
      <c r="G850" s="32"/>
      <c r="H850" s="32"/>
      <c r="I850" s="32"/>
      <c r="J850" s="33"/>
      <c r="M850" s="333"/>
    </row>
    <row r="851" spans="1:13" x14ac:dyDescent="0.25">
      <c r="A851" s="306" t="s">
        <v>4</v>
      </c>
      <c r="B851" s="306" t="s">
        <v>336</v>
      </c>
      <c r="C851" s="306" t="s">
        <v>337</v>
      </c>
      <c r="D851" s="298" t="s">
        <v>6</v>
      </c>
      <c r="E851" s="298" t="s">
        <v>338</v>
      </c>
      <c r="F851" s="298" t="s">
        <v>339</v>
      </c>
      <c r="G851" s="306" t="s">
        <v>340</v>
      </c>
      <c r="H851" s="306" t="s">
        <v>341</v>
      </c>
      <c r="I851" s="306" t="s">
        <v>34</v>
      </c>
      <c r="J851" s="306" t="s">
        <v>324</v>
      </c>
      <c r="M851" s="333"/>
    </row>
    <row r="852" spans="1:13" x14ac:dyDescent="0.25">
      <c r="A852" s="306"/>
      <c r="B852" s="306"/>
      <c r="C852" s="306"/>
      <c r="D852" s="299"/>
      <c r="E852" s="299"/>
      <c r="F852" s="299"/>
      <c r="G852" s="306"/>
      <c r="H852" s="306"/>
      <c r="I852" s="306"/>
      <c r="J852" s="306"/>
      <c r="M852" s="333"/>
    </row>
    <row r="853" spans="1:13" x14ac:dyDescent="0.25">
      <c r="A853" s="89"/>
      <c r="B853" s="95"/>
      <c r="C853" s="91"/>
      <c r="D853" s="91" t="s">
        <v>880</v>
      </c>
      <c r="E853" s="92"/>
      <c r="F853" s="96"/>
      <c r="G853" s="32"/>
      <c r="H853" s="32"/>
      <c r="I853" s="32"/>
      <c r="J853" s="33"/>
      <c r="M853" s="333"/>
    </row>
    <row r="854" spans="1:13" x14ac:dyDescent="0.25">
      <c r="A854" s="300" t="s">
        <v>21</v>
      </c>
      <c r="B854" s="303" t="str">
        <f>CATALOGO!B20</f>
        <v>COLOCACON DE DREN PARA MURO DE CONTENCION, CON TUBO PVC DE 3" DE 25 CM DE LONGITUD  A CADA 1.50 M  A TRESBOLILLO INCLUYE MEMBRANA GEOTEXTIL COLOCADOS CON 5% DE PENDIENTE</v>
      </c>
      <c r="C854" s="91"/>
      <c r="D854" s="92"/>
      <c r="E854" s="92"/>
      <c r="F854" s="96"/>
      <c r="G854" s="32"/>
      <c r="H854" s="32"/>
      <c r="I854" s="32"/>
      <c r="J854" s="96"/>
      <c r="M854" s="333"/>
    </row>
    <row r="855" spans="1:13" x14ac:dyDescent="0.25">
      <c r="A855" s="301"/>
      <c r="B855" s="304"/>
      <c r="C855" s="91"/>
      <c r="D855" t="s">
        <v>881</v>
      </c>
      <c r="F855" s="105"/>
      <c r="G855" s="105"/>
      <c r="H855" s="105"/>
      <c r="I855" s="105">
        <v>20</v>
      </c>
      <c r="J855" s="138"/>
      <c r="M855" s="333"/>
    </row>
    <row r="856" spans="1:13" x14ac:dyDescent="0.25">
      <c r="A856" s="301"/>
      <c r="B856" s="304"/>
      <c r="D856" s="105" t="s">
        <v>882</v>
      </c>
      <c r="E856" s="105"/>
      <c r="G856" s="96"/>
      <c r="H856" s="96"/>
      <c r="I856" s="105">
        <v>100</v>
      </c>
      <c r="J856" s="138"/>
      <c r="M856" s="333"/>
    </row>
    <row r="857" spans="1:13" x14ac:dyDescent="0.25">
      <c r="A857" s="301"/>
      <c r="B857" s="304"/>
      <c r="C857" s="91"/>
      <c r="D857" s="105" t="s">
        <v>883</v>
      </c>
      <c r="E857" s="105"/>
      <c r="H857" s="96"/>
      <c r="I857" s="105">
        <v>25</v>
      </c>
      <c r="J857" s="138"/>
      <c r="M857" s="333"/>
    </row>
    <row r="858" spans="1:13" x14ac:dyDescent="0.25">
      <c r="A858" s="301"/>
      <c r="B858" s="304"/>
      <c r="C858" s="100"/>
      <c r="D858" s="100"/>
      <c r="E858" s="100"/>
      <c r="F858" s="105"/>
      <c r="G858" s="105"/>
      <c r="H858" s="105"/>
      <c r="I858" s="100"/>
      <c r="J858" s="138"/>
      <c r="M858" s="333"/>
    </row>
    <row r="859" spans="1:13" x14ac:dyDescent="0.25">
      <c r="A859" s="301"/>
      <c r="B859" s="304"/>
      <c r="D859" s="105"/>
      <c r="E859" s="105"/>
      <c r="G859" s="96"/>
      <c r="H859" s="96"/>
      <c r="I859" s="105"/>
      <c r="J859" s="138"/>
      <c r="M859" s="333"/>
    </row>
    <row r="860" spans="1:13" x14ac:dyDescent="0.25">
      <c r="A860" s="302"/>
      <c r="B860" s="305"/>
      <c r="C860" s="91"/>
      <c r="D860" s="105"/>
      <c r="E860" s="105"/>
      <c r="H860" s="96"/>
      <c r="I860" s="105"/>
      <c r="J860" s="138"/>
      <c r="M860" s="333"/>
    </row>
    <row r="861" spans="1:13" x14ac:dyDescent="0.25">
      <c r="A861" s="89"/>
      <c r="B861" s="90"/>
      <c r="C861" s="100"/>
      <c r="D861" s="100"/>
      <c r="E861" s="100"/>
      <c r="F861" s="105"/>
      <c r="G861" s="105"/>
      <c r="H861" s="105"/>
      <c r="I861" s="100"/>
      <c r="J861" s="138"/>
      <c r="M861" s="333"/>
    </row>
    <row r="862" spans="1:13" x14ac:dyDescent="0.25">
      <c r="A862" s="89"/>
      <c r="B862" s="90"/>
      <c r="D862" s="105"/>
      <c r="E862" s="105"/>
      <c r="G862" s="96"/>
      <c r="H862" s="96"/>
      <c r="I862" s="105"/>
      <c r="J862" s="138"/>
      <c r="M862" s="333"/>
    </row>
    <row r="863" spans="1:13" x14ac:dyDescent="0.25">
      <c r="A863" s="89"/>
      <c r="B863" s="90"/>
      <c r="C863" s="91"/>
      <c r="D863" s="105"/>
      <c r="E863" s="105"/>
      <c r="H863" s="96"/>
      <c r="I863" s="105"/>
      <c r="J863" s="138"/>
      <c r="M863" s="333"/>
    </row>
    <row r="864" spans="1:13" x14ac:dyDescent="0.25">
      <c r="A864" s="89"/>
      <c r="B864" s="90"/>
      <c r="C864" s="100"/>
      <c r="D864" s="100"/>
      <c r="E864" s="100"/>
      <c r="F864" s="105"/>
      <c r="G864" s="105"/>
      <c r="H864" s="105"/>
      <c r="I864" s="100"/>
      <c r="J864" s="138"/>
      <c r="M864" s="333"/>
    </row>
    <row r="865" spans="1:13" x14ac:dyDescent="0.25">
      <c r="A865" s="89"/>
      <c r="B865" s="90"/>
      <c r="C865" s="91"/>
      <c r="D865" s="105"/>
      <c r="E865" s="105"/>
      <c r="H865" s="96"/>
      <c r="I865" s="105"/>
      <c r="J865" s="138"/>
      <c r="M865" s="333"/>
    </row>
    <row r="866" spans="1:13" x14ac:dyDescent="0.25">
      <c r="A866" s="89"/>
      <c r="B866" s="90"/>
      <c r="C866" s="100"/>
      <c r="D866" s="100"/>
      <c r="E866" s="100"/>
      <c r="F866" s="105"/>
      <c r="G866" s="105"/>
      <c r="H866" s="105"/>
      <c r="I866" s="100"/>
      <c r="J866" s="138"/>
      <c r="K866" s="294" t="s">
        <v>342</v>
      </c>
      <c r="M866" s="333"/>
    </row>
    <row r="867" spans="1:13" x14ac:dyDescent="0.25">
      <c r="A867" s="89"/>
      <c r="B867" s="90"/>
      <c r="D867" s="105"/>
      <c r="E867" s="105"/>
      <c r="G867" s="96"/>
      <c r="H867" s="96"/>
      <c r="I867" s="105"/>
      <c r="J867" s="138"/>
      <c r="K867" s="294"/>
      <c r="M867" s="333"/>
    </row>
    <row r="868" spans="1:13" x14ac:dyDescent="0.25">
      <c r="A868" s="89"/>
      <c r="B868" s="90"/>
      <c r="C868" s="91"/>
      <c r="D868" s="105"/>
      <c r="E868" s="105"/>
      <c r="H868" s="96"/>
      <c r="I868" s="105"/>
      <c r="J868" s="138"/>
      <c r="M868" s="333"/>
    </row>
    <row r="869" spans="1:13" x14ac:dyDescent="0.25">
      <c r="A869" s="89"/>
      <c r="B869" s="90"/>
      <c r="C869" s="100"/>
      <c r="D869" s="100"/>
      <c r="E869" s="100"/>
      <c r="F869" s="105"/>
      <c r="G869" s="105"/>
      <c r="H869" s="105"/>
      <c r="I869" s="109" t="s">
        <v>352</v>
      </c>
      <c r="J869" s="178">
        <f>I855+I856+I857</f>
        <v>145</v>
      </c>
      <c r="M869" s="333"/>
    </row>
    <row r="870" spans="1:13" x14ac:dyDescent="0.25">
      <c r="A870" s="89"/>
      <c r="B870" s="90"/>
      <c r="D870" s="105"/>
      <c r="E870" s="105"/>
      <c r="G870" s="96"/>
      <c r="H870" s="96"/>
      <c r="I870" s="105"/>
      <c r="J870" s="138"/>
      <c r="M870" s="333"/>
    </row>
    <row r="871" spans="1:13" x14ac:dyDescent="0.25">
      <c r="A871" s="89"/>
      <c r="B871" s="90"/>
      <c r="C871" s="91"/>
      <c r="D871" s="105"/>
      <c r="E871" s="105"/>
      <c r="H871" s="96"/>
      <c r="I871" s="105"/>
      <c r="J871" s="138"/>
      <c r="M871" s="333"/>
    </row>
    <row r="872" spans="1:13" x14ac:dyDescent="0.25">
      <c r="A872" s="89"/>
      <c r="B872" s="90"/>
      <c r="C872" s="100"/>
      <c r="D872" s="100"/>
      <c r="E872" s="100"/>
      <c r="F872" s="105"/>
      <c r="G872" s="105"/>
      <c r="H872" s="105"/>
      <c r="I872" s="100"/>
      <c r="J872" s="138"/>
      <c r="M872" s="333"/>
    </row>
    <row r="873" spans="1:13" x14ac:dyDescent="0.25">
      <c r="A873" s="89"/>
      <c r="B873" s="90"/>
      <c r="D873" s="105"/>
      <c r="E873" s="105"/>
      <c r="G873" s="96"/>
      <c r="H873" s="96"/>
      <c r="I873" s="105"/>
      <c r="J873" s="138"/>
      <c r="M873" s="333"/>
    </row>
    <row r="874" spans="1:13" x14ac:dyDescent="0.25">
      <c r="A874" s="294" t="s">
        <v>4</v>
      </c>
      <c r="B874" s="294" t="s">
        <v>336</v>
      </c>
      <c r="C874" s="294" t="s">
        <v>337</v>
      </c>
      <c r="D874" s="307" t="s">
        <v>6</v>
      </c>
      <c r="E874" s="307" t="s">
        <v>338</v>
      </c>
      <c r="F874" s="307" t="s">
        <v>339</v>
      </c>
      <c r="G874" s="294" t="s">
        <v>340</v>
      </c>
      <c r="H874" s="294" t="s">
        <v>341</v>
      </c>
      <c r="I874" s="294" t="s">
        <v>34</v>
      </c>
      <c r="J874" s="294" t="s">
        <v>324</v>
      </c>
      <c r="M874" s="333"/>
    </row>
    <row r="875" spans="1:13" x14ac:dyDescent="0.25">
      <c r="A875" s="294"/>
      <c r="B875" s="294"/>
      <c r="C875" s="294"/>
      <c r="D875" s="308"/>
      <c r="E875" s="308"/>
      <c r="F875" s="308"/>
      <c r="G875" s="294"/>
      <c r="H875" s="294"/>
      <c r="I875" s="294"/>
      <c r="J875" s="294"/>
      <c r="M875" s="333"/>
    </row>
    <row r="876" spans="1:13" x14ac:dyDescent="0.25">
      <c r="A876" s="28"/>
      <c r="B876" s="29"/>
      <c r="C876" s="30"/>
      <c r="D876" s="30"/>
      <c r="E876" s="31"/>
      <c r="F876" s="32"/>
      <c r="G876" s="32"/>
      <c r="H876" s="32"/>
      <c r="I876" s="32"/>
      <c r="J876" s="33"/>
      <c r="M876" s="334"/>
    </row>
    <row r="877" spans="1:13" x14ac:dyDescent="0.25">
      <c r="A877" s="309" t="s">
        <v>23</v>
      </c>
      <c r="B877" s="317" t="s">
        <v>36</v>
      </c>
      <c r="C877" s="68" t="s">
        <v>840</v>
      </c>
      <c r="D877" s="53"/>
      <c r="E877" s="53"/>
      <c r="F877" s="53"/>
      <c r="G877" s="53"/>
      <c r="H877" s="53"/>
      <c r="I877" s="53"/>
      <c r="J877" s="53"/>
    </row>
    <row r="878" spans="1:13" x14ac:dyDescent="0.25">
      <c r="A878" s="310"/>
      <c r="B878" s="318"/>
      <c r="C878" s="91" t="s">
        <v>842</v>
      </c>
      <c r="D878" s="92"/>
      <c r="E878" s="92"/>
      <c r="F878" s="96"/>
      <c r="G878" s="96"/>
      <c r="H878" s="96"/>
      <c r="I878" s="96"/>
      <c r="J878" s="96"/>
    </row>
    <row r="879" spans="1:13" x14ac:dyDescent="0.25">
      <c r="A879" s="310"/>
      <c r="B879" s="318"/>
      <c r="C879" s="91" t="s">
        <v>843</v>
      </c>
      <c r="F879" s="105"/>
      <c r="G879" s="105">
        <v>2.61</v>
      </c>
      <c r="H879" s="105"/>
      <c r="I879" s="105">
        <v>6</v>
      </c>
      <c r="J879" s="138">
        <f>G879*I879</f>
        <v>15.66</v>
      </c>
    </row>
    <row r="880" spans="1:13" x14ac:dyDescent="0.25">
      <c r="A880" s="310"/>
      <c r="B880" s="318"/>
      <c r="D880" s="105"/>
      <c r="E880" s="105"/>
      <c r="G880" s="96"/>
      <c r="H880" s="96"/>
      <c r="I880" s="105"/>
      <c r="J880" s="138"/>
    </row>
    <row r="881" spans="1:13" x14ac:dyDescent="0.25">
      <c r="A881" s="310"/>
      <c r="B881" s="318"/>
      <c r="C881" s="91" t="s">
        <v>844</v>
      </c>
      <c r="D881" s="105"/>
      <c r="E881" s="105"/>
      <c r="H881" s="96"/>
      <c r="I881" s="105">
        <v>6</v>
      </c>
      <c r="J881" s="138"/>
      <c r="M881" s="332" t="s">
        <v>884</v>
      </c>
    </row>
    <row r="882" spans="1:13" x14ac:dyDescent="0.25">
      <c r="A882" s="310"/>
      <c r="B882" s="318"/>
      <c r="C882" s="100"/>
      <c r="D882" s="100"/>
      <c r="E882" s="100"/>
      <c r="F882" s="105"/>
      <c r="G882" s="105">
        <v>2.94</v>
      </c>
      <c r="H882" s="105"/>
      <c r="I882" s="100"/>
      <c r="J882" s="138">
        <f>G882*I881</f>
        <v>17.64</v>
      </c>
      <c r="M882" s="333"/>
    </row>
    <row r="883" spans="1:13" x14ac:dyDescent="0.25">
      <c r="A883" s="316"/>
      <c r="B883" s="319"/>
      <c r="D883" s="105"/>
      <c r="E883" s="105"/>
      <c r="G883" s="96"/>
      <c r="H883" s="96"/>
      <c r="I883" s="105"/>
      <c r="J883" s="138"/>
      <c r="M883" s="333"/>
    </row>
    <row r="884" spans="1:13" x14ac:dyDescent="0.25">
      <c r="A884" s="28"/>
      <c r="B884" s="37"/>
      <c r="C884" s="91" t="s">
        <v>845</v>
      </c>
      <c r="D884" s="105"/>
      <c r="E884" s="105"/>
      <c r="H884" s="96"/>
      <c r="I884" s="105">
        <v>7</v>
      </c>
      <c r="J884" s="138"/>
      <c r="M884" s="333"/>
    </row>
    <row r="885" spans="1:13" x14ac:dyDescent="0.25">
      <c r="A885" s="28"/>
      <c r="B885" s="37"/>
      <c r="C885" s="100"/>
      <c r="D885" s="100"/>
      <c r="E885" s="100"/>
      <c r="F885" s="105"/>
      <c r="G885" s="105">
        <v>1.38</v>
      </c>
      <c r="H885" s="105"/>
      <c r="I885" s="100"/>
      <c r="J885" s="138">
        <f>G885*I884</f>
        <v>9.66</v>
      </c>
      <c r="M885" s="333"/>
    </row>
    <row r="886" spans="1:13" x14ac:dyDescent="0.25">
      <c r="A886" s="28"/>
      <c r="B886" s="37"/>
      <c r="D886" s="105"/>
      <c r="E886" s="105"/>
      <c r="G886" s="96"/>
      <c r="H886" s="96"/>
      <c r="I886" s="105"/>
      <c r="J886" s="138"/>
      <c r="M886" s="333"/>
    </row>
    <row r="887" spans="1:13" x14ac:dyDescent="0.25">
      <c r="A887" s="28"/>
      <c r="B887" s="37"/>
      <c r="C887" s="91" t="s">
        <v>846</v>
      </c>
      <c r="D887" s="105"/>
      <c r="E887" s="105"/>
      <c r="H887" s="96"/>
      <c r="I887" s="105">
        <v>6</v>
      </c>
      <c r="J887" s="138"/>
      <c r="M887" s="334"/>
    </row>
    <row r="888" spans="1:13" x14ac:dyDescent="0.25">
      <c r="A888" s="28"/>
      <c r="B888" s="37"/>
      <c r="C888" s="100"/>
      <c r="D888" s="100"/>
      <c r="E888" s="100"/>
      <c r="F888" s="105"/>
      <c r="G888" s="105">
        <v>1.73</v>
      </c>
      <c r="H888" s="105"/>
      <c r="I888" s="100"/>
      <c r="J888" s="138">
        <f>G888*I887</f>
        <v>10.379999999999999</v>
      </c>
    </row>
    <row r="889" spans="1:13" x14ac:dyDescent="0.25">
      <c r="A889" s="28"/>
      <c r="B889" s="37"/>
      <c r="C889" s="91" t="s">
        <v>847</v>
      </c>
      <c r="D889" s="105"/>
      <c r="E889" s="105"/>
      <c r="H889" s="96"/>
      <c r="I889" s="105">
        <v>6</v>
      </c>
      <c r="J889" s="138"/>
    </row>
    <row r="890" spans="1:13" x14ac:dyDescent="0.25">
      <c r="A890" s="28"/>
      <c r="B890" s="37"/>
      <c r="C890" s="100"/>
      <c r="D890" s="100"/>
      <c r="E890" s="100"/>
      <c r="F890" s="105"/>
      <c r="G890" s="105">
        <v>2.3199999999999998</v>
      </c>
      <c r="H890" s="105"/>
      <c r="I890" s="100"/>
      <c r="J890" s="138">
        <f>G890*I889</f>
        <v>13.919999999999998</v>
      </c>
    </row>
    <row r="891" spans="1:13" x14ac:dyDescent="0.25">
      <c r="A891" s="28"/>
      <c r="B891" s="37"/>
      <c r="D891" s="105"/>
      <c r="E891" s="105"/>
      <c r="G891" s="96"/>
      <c r="H891" s="96"/>
      <c r="I891" s="105"/>
      <c r="J891" s="138"/>
    </row>
    <row r="892" spans="1:13" x14ac:dyDescent="0.25">
      <c r="A892" s="28"/>
      <c r="B892" s="37"/>
      <c r="C892" s="91" t="s">
        <v>848</v>
      </c>
      <c r="D892" s="105"/>
      <c r="E892" s="105"/>
      <c r="H892" s="96"/>
      <c r="I892" s="105">
        <v>6</v>
      </c>
      <c r="J892" s="138"/>
    </row>
    <row r="893" spans="1:13" x14ac:dyDescent="0.25">
      <c r="A893" s="28"/>
      <c r="B893" s="37"/>
      <c r="C893" s="100"/>
      <c r="D893" s="100"/>
      <c r="E893" s="100"/>
      <c r="F893" s="105"/>
      <c r="G893" s="105">
        <v>2.61</v>
      </c>
      <c r="H893" s="105"/>
      <c r="I893" s="100"/>
      <c r="J893" s="138">
        <f>G893*I892</f>
        <v>15.66</v>
      </c>
    </row>
    <row r="894" spans="1:13" x14ac:dyDescent="0.25">
      <c r="A894" s="28"/>
      <c r="B894" s="37"/>
      <c r="D894" s="105"/>
      <c r="E894" s="105"/>
      <c r="G894" s="96"/>
      <c r="H894" s="96"/>
      <c r="I894" s="105"/>
      <c r="J894" s="138"/>
    </row>
    <row r="895" spans="1:13" x14ac:dyDescent="0.25">
      <c r="A895" s="28"/>
      <c r="B895" s="37"/>
      <c r="C895" s="91" t="s">
        <v>849</v>
      </c>
      <c r="D895" s="105"/>
      <c r="E895" s="105"/>
      <c r="H895" s="96"/>
      <c r="I895" s="105">
        <v>6</v>
      </c>
      <c r="J895" s="138"/>
    </row>
    <row r="896" spans="1:13" x14ac:dyDescent="0.25">
      <c r="A896" s="28"/>
      <c r="B896" s="37"/>
      <c r="C896" s="100"/>
      <c r="D896" s="100"/>
      <c r="E896" s="100"/>
      <c r="F896" s="105"/>
      <c r="G896" s="105">
        <v>1.33</v>
      </c>
      <c r="H896" s="105"/>
      <c r="I896" s="100"/>
      <c r="J896" s="138">
        <f>G896*I895</f>
        <v>7.98</v>
      </c>
    </row>
    <row r="897" spans="1:13" x14ac:dyDescent="0.25">
      <c r="A897" s="28"/>
      <c r="B897" s="37"/>
      <c r="D897" s="105"/>
      <c r="E897" s="105"/>
      <c r="G897" s="96"/>
      <c r="H897" s="96"/>
      <c r="I897" s="105"/>
      <c r="J897" s="138"/>
    </row>
    <row r="898" spans="1:13" x14ac:dyDescent="0.25">
      <c r="A898" s="28"/>
      <c r="B898" s="37"/>
      <c r="C898" s="91" t="s">
        <v>850</v>
      </c>
      <c r="D898" s="105"/>
      <c r="E898" s="105"/>
      <c r="H898" s="96"/>
      <c r="I898" s="105">
        <v>6</v>
      </c>
      <c r="J898" s="138"/>
    </row>
    <row r="899" spans="1:13" x14ac:dyDescent="0.25">
      <c r="A899" s="28"/>
      <c r="B899" s="37"/>
      <c r="C899" s="100"/>
      <c r="D899" s="100"/>
      <c r="E899" s="100"/>
      <c r="F899" s="105"/>
      <c r="G899" s="105">
        <v>1.65</v>
      </c>
      <c r="H899" s="105"/>
      <c r="I899" s="100"/>
      <c r="J899" s="138">
        <f>G899*I898</f>
        <v>9.8999999999999986</v>
      </c>
    </row>
    <row r="900" spans="1:13" x14ac:dyDescent="0.25">
      <c r="A900" s="28"/>
      <c r="B900" s="37"/>
      <c r="D900" s="105"/>
      <c r="E900" s="105"/>
      <c r="G900" s="96"/>
      <c r="H900" s="96"/>
      <c r="I900" s="105"/>
      <c r="J900" s="138"/>
    </row>
    <row r="901" spans="1:13" x14ac:dyDescent="0.25">
      <c r="A901" s="28"/>
      <c r="B901" s="37"/>
      <c r="C901" s="91" t="s">
        <v>851</v>
      </c>
      <c r="D901" s="105"/>
      <c r="E901" s="105"/>
      <c r="H901" s="96"/>
      <c r="I901" s="105">
        <v>8</v>
      </c>
      <c r="J901" s="138"/>
    </row>
    <row r="902" spans="1:13" x14ac:dyDescent="0.25">
      <c r="A902" s="28"/>
      <c r="B902" s="37"/>
      <c r="C902" s="100"/>
      <c r="D902" s="100"/>
      <c r="E902" s="100"/>
      <c r="F902" s="105"/>
      <c r="G902" s="105">
        <v>1.62</v>
      </c>
      <c r="H902" s="105"/>
      <c r="I902" s="100"/>
      <c r="J902" s="138">
        <f>G902*I901</f>
        <v>12.96</v>
      </c>
    </row>
    <row r="903" spans="1:13" x14ac:dyDescent="0.25">
      <c r="A903" s="28"/>
      <c r="B903" s="37"/>
      <c r="D903" s="105"/>
      <c r="E903" s="105"/>
      <c r="G903" s="96"/>
      <c r="H903" s="96"/>
      <c r="I903" s="105"/>
      <c r="J903" s="138"/>
      <c r="M903" s="332" t="s">
        <v>884</v>
      </c>
    </row>
    <row r="904" spans="1:13" x14ac:dyDescent="0.25">
      <c r="A904" s="28"/>
      <c r="B904" s="37"/>
      <c r="C904" s="91" t="s">
        <v>852</v>
      </c>
      <c r="D904" s="105"/>
      <c r="E904" s="105"/>
      <c r="H904" s="96"/>
      <c r="I904" s="105">
        <v>8</v>
      </c>
      <c r="J904" s="138"/>
      <c r="M904" s="333"/>
    </row>
    <row r="905" spans="1:13" x14ac:dyDescent="0.25">
      <c r="A905" s="28"/>
      <c r="B905" s="37"/>
      <c r="C905" s="100"/>
      <c r="D905" s="100"/>
      <c r="E905" s="100"/>
      <c r="F905" s="105"/>
      <c r="G905" s="105">
        <v>1.54</v>
      </c>
      <c r="H905" s="105"/>
      <c r="I905" s="100"/>
      <c r="J905" s="138">
        <f>G905*I904</f>
        <v>12.32</v>
      </c>
      <c r="M905" s="333"/>
    </row>
    <row r="906" spans="1:13" x14ac:dyDescent="0.25">
      <c r="A906" s="28"/>
      <c r="B906" s="37"/>
      <c r="D906" s="105"/>
      <c r="E906" s="105"/>
      <c r="G906" s="96"/>
      <c r="H906" s="96"/>
      <c r="I906" s="105"/>
      <c r="J906" s="138"/>
      <c r="M906" s="333"/>
    </row>
    <row r="907" spans="1:13" x14ac:dyDescent="0.25">
      <c r="A907" s="89"/>
      <c r="B907" s="90"/>
      <c r="C907" s="91" t="s">
        <v>854</v>
      </c>
      <c r="D907" s="105"/>
      <c r="E907" s="105"/>
      <c r="H907" s="96"/>
      <c r="I907" s="105">
        <v>8</v>
      </c>
      <c r="J907" s="138"/>
      <c r="M907" s="333"/>
    </row>
    <row r="908" spans="1:13" x14ac:dyDescent="0.25">
      <c r="A908" s="89"/>
      <c r="B908" s="90"/>
      <c r="C908" s="100"/>
      <c r="D908" s="100"/>
      <c r="E908" s="100"/>
      <c r="F908" s="105"/>
      <c r="G908" s="105">
        <v>1.1299999999999999</v>
      </c>
      <c r="H908" s="105"/>
      <c r="I908" s="100"/>
      <c r="J908" s="138">
        <f>G908*I907</f>
        <v>9.0399999999999991</v>
      </c>
      <c r="M908" s="333"/>
    </row>
    <row r="909" spans="1:13" x14ac:dyDescent="0.25">
      <c r="A909" s="89"/>
      <c r="B909" s="90"/>
      <c r="D909" s="105"/>
      <c r="E909" s="105"/>
      <c r="G909" s="96"/>
      <c r="H909" s="96"/>
      <c r="I909" s="105"/>
      <c r="J909" s="138"/>
      <c r="M909" s="334"/>
    </row>
    <row r="910" spans="1:13" x14ac:dyDescent="0.25">
      <c r="A910" s="89"/>
      <c r="B910" s="90"/>
      <c r="C910" s="91" t="s">
        <v>855</v>
      </c>
      <c r="D910" s="105"/>
      <c r="E910" s="105"/>
      <c r="H910" s="96"/>
      <c r="I910" s="105">
        <v>10</v>
      </c>
      <c r="J910" s="138"/>
    </row>
    <row r="911" spans="1:13" x14ac:dyDescent="0.25">
      <c r="A911" s="89"/>
      <c r="B911" s="90"/>
      <c r="C911" s="100"/>
      <c r="D911" s="100"/>
      <c r="E911" s="100"/>
      <c r="F911" s="105"/>
      <c r="G911" s="105">
        <v>2.39</v>
      </c>
      <c r="H911" s="105"/>
      <c r="I911" s="100"/>
      <c r="J911" s="138">
        <f>G911*I910</f>
        <v>23.900000000000002</v>
      </c>
    </row>
    <row r="912" spans="1:13" x14ac:dyDescent="0.25">
      <c r="A912" s="89"/>
      <c r="B912" s="90"/>
      <c r="D912" s="105"/>
      <c r="E912" s="105"/>
      <c r="G912" s="96"/>
      <c r="H912" s="96"/>
      <c r="I912" s="105"/>
      <c r="J912" s="138"/>
    </row>
    <row r="913" spans="1:10" x14ac:dyDescent="0.25">
      <c r="A913" s="89"/>
      <c r="B913" s="90"/>
      <c r="C913" s="91" t="s">
        <v>857</v>
      </c>
      <c r="D913" s="105"/>
      <c r="E913" s="105"/>
      <c r="H913" s="96"/>
      <c r="I913" s="105"/>
      <c r="J913" s="138"/>
    </row>
    <row r="914" spans="1:10" x14ac:dyDescent="0.25">
      <c r="A914" s="89"/>
      <c r="B914" s="90"/>
      <c r="C914" s="100"/>
      <c r="D914" s="100"/>
      <c r="E914" s="100"/>
      <c r="F914" s="105"/>
      <c r="G914" s="105"/>
      <c r="H914" s="105"/>
      <c r="I914" s="100"/>
      <c r="J914" s="138"/>
    </row>
    <row r="915" spans="1:10" x14ac:dyDescent="0.25">
      <c r="A915" s="89"/>
      <c r="B915" s="90"/>
      <c r="D915" s="105"/>
      <c r="E915" s="105"/>
      <c r="F915" s="105"/>
      <c r="G915" s="105" t="s">
        <v>839</v>
      </c>
      <c r="H915" s="105" t="s">
        <v>840</v>
      </c>
      <c r="I915" s="105"/>
      <c r="J915" s="138"/>
    </row>
    <row r="916" spans="1:10" x14ac:dyDescent="0.25">
      <c r="A916" s="89"/>
      <c r="B916" s="90"/>
      <c r="C916" t="s">
        <v>858</v>
      </c>
      <c r="D916" s="105"/>
      <c r="E916" s="105"/>
      <c r="H916" s="105"/>
      <c r="I916" s="105">
        <v>6</v>
      </c>
      <c r="J916" s="138"/>
    </row>
    <row r="917" spans="1:10" x14ac:dyDescent="0.25">
      <c r="A917" s="89"/>
      <c r="B917" s="90"/>
      <c r="C917" s="91"/>
      <c r="D917" s="105"/>
      <c r="E917" s="105"/>
      <c r="F917" s="105"/>
      <c r="G917" s="105">
        <v>3.1</v>
      </c>
      <c r="H917" s="105"/>
      <c r="I917" s="105"/>
      <c r="J917" s="138">
        <f>G917*I916</f>
        <v>18.600000000000001</v>
      </c>
    </row>
    <row r="918" spans="1:10" x14ac:dyDescent="0.25">
      <c r="A918" s="89"/>
      <c r="B918" s="90"/>
      <c r="D918" s="105"/>
      <c r="E918" s="105"/>
      <c r="F918" s="105"/>
      <c r="G918" s="105"/>
      <c r="H918" s="105"/>
      <c r="I918" s="105"/>
      <c r="J918" s="138"/>
    </row>
    <row r="919" spans="1:10" x14ac:dyDescent="0.25">
      <c r="A919" s="89"/>
      <c r="B919" s="90"/>
      <c r="C919" t="s">
        <v>859</v>
      </c>
      <c r="D919" s="105"/>
      <c r="E919" s="105"/>
      <c r="H919" s="105"/>
      <c r="I919" s="105">
        <v>7</v>
      </c>
      <c r="J919" s="138"/>
    </row>
    <row r="920" spans="1:10" x14ac:dyDescent="0.25">
      <c r="A920" s="89"/>
      <c r="B920" s="90"/>
      <c r="C920" s="91"/>
      <c r="D920" s="105"/>
      <c r="E920" s="105"/>
      <c r="F920" s="105"/>
      <c r="G920" s="105">
        <v>3.92</v>
      </c>
      <c r="H920" s="105"/>
      <c r="I920" s="105"/>
      <c r="J920" s="138">
        <f>G920*I919</f>
        <v>27.439999999999998</v>
      </c>
    </row>
    <row r="921" spans="1:10" x14ac:dyDescent="0.25">
      <c r="A921" s="89"/>
      <c r="B921" s="90"/>
      <c r="C921" s="91"/>
      <c r="D921" s="105"/>
      <c r="E921" s="105"/>
      <c r="F921" s="105"/>
      <c r="G921" s="105"/>
      <c r="H921" s="105"/>
      <c r="I921" s="105">
        <v>91</v>
      </c>
      <c r="J921" s="138"/>
    </row>
    <row r="922" spans="1:10" x14ac:dyDescent="0.25">
      <c r="A922" s="89"/>
      <c r="B922" s="90"/>
      <c r="C922" s="91" t="s">
        <v>860</v>
      </c>
      <c r="D922" s="105"/>
      <c r="E922" s="105"/>
      <c r="F922" s="105"/>
      <c r="G922" s="105">
        <v>2.6</v>
      </c>
      <c r="H922" s="105"/>
      <c r="J922" s="138">
        <f>G922*I921</f>
        <v>236.6</v>
      </c>
    </row>
    <row r="923" spans="1:10" x14ac:dyDescent="0.25">
      <c r="A923" s="89"/>
      <c r="B923" s="90"/>
      <c r="C923" s="91" t="s">
        <v>861</v>
      </c>
      <c r="D923" s="105"/>
      <c r="E923" s="105"/>
      <c r="F923" s="105"/>
      <c r="G923" s="105"/>
      <c r="H923" s="105"/>
      <c r="I923" s="105"/>
      <c r="J923" s="138"/>
    </row>
    <row r="924" spans="1:10" x14ac:dyDescent="0.25">
      <c r="A924" s="89"/>
      <c r="B924" s="90"/>
      <c r="C924" s="91"/>
      <c r="D924" s="105"/>
      <c r="E924" s="105"/>
      <c r="F924" s="105"/>
      <c r="G924" s="105"/>
      <c r="H924" s="105"/>
      <c r="I924" s="105">
        <v>16</v>
      </c>
      <c r="J924" s="138"/>
    </row>
    <row r="925" spans="1:10" x14ac:dyDescent="0.25">
      <c r="A925" s="89"/>
      <c r="B925" s="90"/>
      <c r="C925" s="91" t="s">
        <v>862</v>
      </c>
      <c r="D925" s="105"/>
      <c r="E925" s="105"/>
      <c r="F925" s="105"/>
      <c r="G925" s="105">
        <v>2.8</v>
      </c>
      <c r="H925" s="105"/>
      <c r="J925" s="138">
        <f>G925*I924</f>
        <v>44.8</v>
      </c>
    </row>
    <row r="926" spans="1:10" x14ac:dyDescent="0.25">
      <c r="A926" s="89"/>
      <c r="B926" s="90"/>
      <c r="C926" s="91" t="s">
        <v>861</v>
      </c>
      <c r="D926" s="105"/>
      <c r="E926" s="105"/>
      <c r="F926" s="105"/>
      <c r="G926" s="105"/>
      <c r="H926" s="105"/>
      <c r="I926" s="105"/>
      <c r="J926" s="138"/>
    </row>
    <row r="927" spans="1:10" x14ac:dyDescent="0.25">
      <c r="A927" s="89"/>
      <c r="B927" s="90"/>
      <c r="D927" s="105"/>
      <c r="E927" s="105"/>
      <c r="G927" s="96"/>
      <c r="H927" s="96" t="s">
        <v>840</v>
      </c>
      <c r="I927" s="105"/>
      <c r="J927" s="138"/>
    </row>
    <row r="928" spans="1:10" x14ac:dyDescent="0.25">
      <c r="A928" s="89"/>
      <c r="B928" s="90"/>
      <c r="C928" s="91" t="s">
        <v>864</v>
      </c>
      <c r="D928" s="105"/>
      <c r="E928" s="105"/>
      <c r="H928" s="96"/>
      <c r="I928" s="105">
        <v>12</v>
      </c>
      <c r="J928" s="138"/>
    </row>
    <row r="929" spans="1:10" x14ac:dyDescent="0.25">
      <c r="A929" s="28"/>
      <c r="B929" s="37"/>
      <c r="C929" s="100"/>
      <c r="D929" s="100"/>
      <c r="E929" s="100"/>
      <c r="F929" s="105"/>
      <c r="G929" s="105">
        <v>1.77</v>
      </c>
      <c r="H929" s="105"/>
      <c r="I929" s="100"/>
      <c r="J929" s="138">
        <f>G929*I928</f>
        <v>21.240000000000002</v>
      </c>
    </row>
    <row r="930" spans="1:10" x14ac:dyDescent="0.25">
      <c r="A930" s="28"/>
      <c r="B930" s="37"/>
      <c r="C930" s="91"/>
      <c r="D930" s="105"/>
      <c r="E930" s="105"/>
      <c r="F930" s="105"/>
      <c r="G930" s="105"/>
      <c r="H930" s="105"/>
      <c r="I930" s="105"/>
      <c r="J930" s="138"/>
    </row>
    <row r="931" spans="1:10" x14ac:dyDescent="0.25">
      <c r="A931" s="28"/>
      <c r="B931" s="37"/>
      <c r="D931" s="105"/>
      <c r="E931" s="105"/>
      <c r="G931" s="96"/>
      <c r="H931" s="96" t="s">
        <v>840</v>
      </c>
      <c r="I931" s="105"/>
      <c r="J931" s="138"/>
    </row>
    <row r="932" spans="1:10" x14ac:dyDescent="0.25">
      <c r="A932" s="89"/>
      <c r="B932" s="90"/>
      <c r="C932" s="91" t="s">
        <v>865</v>
      </c>
      <c r="D932" s="105"/>
      <c r="E932" s="105"/>
      <c r="H932" s="96"/>
      <c r="I932" s="105">
        <v>12</v>
      </c>
      <c r="J932" s="138"/>
    </row>
    <row r="933" spans="1:10" x14ac:dyDescent="0.25">
      <c r="A933" s="89"/>
      <c r="B933" s="90"/>
      <c r="C933" s="100"/>
      <c r="D933" s="100"/>
      <c r="E933" s="100"/>
      <c r="F933" s="105"/>
      <c r="G933" s="105">
        <v>1.55</v>
      </c>
      <c r="H933" s="105"/>
      <c r="I933" s="100"/>
      <c r="J933" s="138">
        <f>G933*I932</f>
        <v>18.600000000000001</v>
      </c>
    </row>
    <row r="934" spans="1:10" x14ac:dyDescent="0.25">
      <c r="A934" s="89"/>
      <c r="B934" s="90"/>
      <c r="C934" s="91"/>
      <c r="D934" s="105"/>
      <c r="E934" s="105"/>
      <c r="F934" s="105"/>
      <c r="G934" s="105"/>
      <c r="H934" s="105"/>
      <c r="I934" s="105"/>
      <c r="J934" s="138"/>
    </row>
    <row r="935" spans="1:10" x14ac:dyDescent="0.25">
      <c r="A935" s="89"/>
      <c r="B935" s="90"/>
      <c r="D935" s="105"/>
      <c r="E935" s="105"/>
      <c r="G935" s="96"/>
      <c r="H935" s="96" t="s">
        <v>840</v>
      </c>
      <c r="I935" s="105"/>
      <c r="J935" s="138"/>
    </row>
    <row r="936" spans="1:10" x14ac:dyDescent="0.25">
      <c r="A936" s="89"/>
      <c r="B936" s="90"/>
      <c r="C936" s="91" t="s">
        <v>866</v>
      </c>
      <c r="D936" s="105"/>
      <c r="E936" s="105"/>
      <c r="H936" s="96"/>
      <c r="I936" s="105">
        <v>11</v>
      </c>
      <c r="J936" s="138"/>
    </row>
    <row r="937" spans="1:10" x14ac:dyDescent="0.25">
      <c r="A937" s="89"/>
      <c r="B937" s="90"/>
      <c r="C937" s="100"/>
      <c r="D937" s="100"/>
      <c r="E937" s="100"/>
      <c r="F937" s="105"/>
      <c r="G937" s="105">
        <v>1.55</v>
      </c>
      <c r="H937" s="105"/>
      <c r="I937" s="100"/>
      <c r="J937" s="138">
        <f>G937*I936</f>
        <v>17.05</v>
      </c>
    </row>
    <row r="938" spans="1:10" x14ac:dyDescent="0.25">
      <c r="A938" s="89"/>
      <c r="B938" s="90"/>
      <c r="C938" s="91"/>
      <c r="D938" s="105"/>
      <c r="E938" s="105"/>
      <c r="F938" s="105"/>
      <c r="G938" s="105"/>
      <c r="H938" s="105"/>
      <c r="I938" s="105"/>
      <c r="J938" s="100"/>
    </row>
    <row r="939" spans="1:10" x14ac:dyDescent="0.25">
      <c r="A939" s="89"/>
      <c r="B939" s="90"/>
      <c r="D939" s="105"/>
      <c r="E939" s="105"/>
      <c r="G939" s="96"/>
      <c r="H939" s="96" t="s">
        <v>840</v>
      </c>
      <c r="I939" s="105"/>
      <c r="J939" s="138"/>
    </row>
    <row r="940" spans="1:10" x14ac:dyDescent="0.25">
      <c r="A940" s="89"/>
      <c r="B940" s="90"/>
      <c r="C940" s="91" t="s">
        <v>867</v>
      </c>
      <c r="D940" s="105"/>
      <c r="E940" s="105"/>
      <c r="H940" s="96"/>
      <c r="I940" s="105">
        <v>11</v>
      </c>
      <c r="J940" s="138"/>
    </row>
    <row r="941" spans="1:10" x14ac:dyDescent="0.25">
      <c r="A941" s="89"/>
      <c r="B941" s="90"/>
      <c r="C941" s="100"/>
      <c r="D941" s="100"/>
      <c r="E941" s="100"/>
      <c r="F941" s="105"/>
      <c r="G941" s="105">
        <v>1.56</v>
      </c>
      <c r="H941" s="105"/>
      <c r="I941" s="100"/>
      <c r="J941" s="138">
        <f>G941*I940</f>
        <v>17.16</v>
      </c>
    </row>
    <row r="942" spans="1:10" x14ac:dyDescent="0.25">
      <c r="A942" s="89"/>
      <c r="B942" s="90"/>
      <c r="D942" s="105"/>
      <c r="E942" s="105"/>
      <c r="G942" s="96"/>
      <c r="H942" s="96" t="s">
        <v>840</v>
      </c>
      <c r="I942" s="105"/>
      <c r="J942" s="138"/>
    </row>
    <row r="943" spans="1:10" x14ac:dyDescent="0.25">
      <c r="A943" s="89"/>
      <c r="B943" s="90"/>
      <c r="C943" s="91" t="s">
        <v>868</v>
      </c>
      <c r="D943" s="105"/>
      <c r="E943" s="105"/>
      <c r="H943" s="96"/>
      <c r="I943" s="105">
        <v>11</v>
      </c>
      <c r="J943" s="138"/>
    </row>
    <row r="944" spans="1:10" x14ac:dyDescent="0.25">
      <c r="A944" s="89"/>
      <c r="B944" s="90"/>
      <c r="C944" s="100"/>
      <c r="D944" s="100"/>
      <c r="E944" s="100"/>
      <c r="F944" s="105"/>
      <c r="G944" s="105">
        <v>1.56</v>
      </c>
      <c r="H944" s="105"/>
      <c r="I944" s="100"/>
      <c r="J944" s="138">
        <f>G944*I943</f>
        <v>17.16</v>
      </c>
    </row>
    <row r="945" spans="1:10" x14ac:dyDescent="0.25">
      <c r="A945" s="89"/>
      <c r="B945" s="90"/>
      <c r="D945" s="105"/>
      <c r="E945" s="105"/>
      <c r="G945" s="96"/>
      <c r="H945" s="96" t="s">
        <v>840</v>
      </c>
      <c r="I945" s="105"/>
      <c r="J945" s="138"/>
    </row>
    <row r="946" spans="1:10" x14ac:dyDescent="0.25">
      <c r="A946" s="89"/>
      <c r="B946" s="90"/>
      <c r="C946" s="91" t="s">
        <v>869</v>
      </c>
      <c r="D946" s="105"/>
      <c r="E946" s="105"/>
      <c r="H946" s="96"/>
      <c r="I946" s="105">
        <v>4</v>
      </c>
      <c r="J946" s="138"/>
    </row>
    <row r="947" spans="1:10" x14ac:dyDescent="0.25">
      <c r="A947" s="89"/>
      <c r="B947" s="90"/>
      <c r="C947" s="100"/>
      <c r="D947" s="100"/>
      <c r="E947" s="100"/>
      <c r="F947" s="105"/>
      <c r="G947" s="105">
        <v>1.33</v>
      </c>
      <c r="H947" s="105"/>
      <c r="I947" s="100"/>
      <c r="J947" s="138">
        <f>G947*I946</f>
        <v>5.32</v>
      </c>
    </row>
    <row r="948" spans="1:10" x14ac:dyDescent="0.25">
      <c r="A948" s="28"/>
      <c r="B948" s="37"/>
      <c r="D948" s="105"/>
      <c r="E948" s="105"/>
      <c r="G948" s="96"/>
      <c r="H948" s="96" t="s">
        <v>840</v>
      </c>
      <c r="I948" s="105"/>
      <c r="J948" s="138"/>
    </row>
    <row r="949" spans="1:10" x14ac:dyDescent="0.25">
      <c r="A949" s="28"/>
      <c r="B949" s="37"/>
      <c r="C949" s="91" t="s">
        <v>870</v>
      </c>
      <c r="D949" s="105"/>
      <c r="E949" s="105"/>
      <c r="H949" s="96"/>
      <c r="I949" s="105">
        <v>4</v>
      </c>
      <c r="J949" s="138"/>
    </row>
    <row r="950" spans="1:10" x14ac:dyDescent="0.25">
      <c r="A950" s="28"/>
      <c r="B950" s="37"/>
      <c r="C950" s="100"/>
      <c r="D950" s="100"/>
      <c r="E950" s="100"/>
      <c r="F950" s="105"/>
      <c r="G950" s="105">
        <v>1.33</v>
      </c>
      <c r="H950" s="105"/>
      <c r="I950" s="100"/>
      <c r="J950" s="138">
        <f>G950*I949</f>
        <v>5.32</v>
      </c>
    </row>
    <row r="951" spans="1:10" x14ac:dyDescent="0.25">
      <c r="A951" s="89"/>
      <c r="B951" s="90"/>
      <c r="D951" s="105"/>
      <c r="E951" s="105"/>
      <c r="G951" s="96"/>
      <c r="H951" s="96" t="s">
        <v>840</v>
      </c>
      <c r="I951" s="105"/>
      <c r="J951" s="138"/>
    </row>
    <row r="952" spans="1:10" x14ac:dyDescent="0.25">
      <c r="A952" s="89"/>
      <c r="B952" s="90"/>
      <c r="C952" s="91" t="s">
        <v>871</v>
      </c>
      <c r="D952" s="105"/>
      <c r="E952" s="105"/>
      <c r="H952" s="96"/>
      <c r="I952" s="105">
        <v>4</v>
      </c>
      <c r="J952" s="138"/>
    </row>
    <row r="953" spans="1:10" x14ac:dyDescent="0.25">
      <c r="A953" s="89"/>
      <c r="B953" s="90"/>
      <c r="C953" s="100"/>
      <c r="D953" s="100"/>
      <c r="E953" s="100"/>
      <c r="F953" s="105"/>
      <c r="G953" s="105">
        <v>1.37</v>
      </c>
      <c r="H953" s="105"/>
      <c r="I953" s="100"/>
      <c r="J953" s="138">
        <f>G953*I952</f>
        <v>5.48</v>
      </c>
    </row>
    <row r="954" spans="1:10" x14ac:dyDescent="0.25">
      <c r="A954" s="89"/>
      <c r="B954" s="90"/>
      <c r="D954" s="105"/>
      <c r="E954" s="105"/>
      <c r="G954" s="96"/>
      <c r="H954" s="96" t="s">
        <v>840</v>
      </c>
      <c r="I954" s="105"/>
      <c r="J954" s="138"/>
    </row>
    <row r="955" spans="1:10" x14ac:dyDescent="0.25">
      <c r="A955" s="89"/>
      <c r="B955" s="90"/>
      <c r="C955" s="91" t="s">
        <v>872</v>
      </c>
      <c r="D955" s="105"/>
      <c r="E955" s="105"/>
      <c r="H955" s="96"/>
      <c r="I955" s="105">
        <v>4</v>
      </c>
      <c r="J955" s="138"/>
    </row>
    <row r="956" spans="1:10" x14ac:dyDescent="0.25">
      <c r="A956" s="89"/>
      <c r="B956" s="90"/>
      <c r="C956" s="100"/>
      <c r="D956" s="100"/>
      <c r="E956" s="100"/>
      <c r="F956" s="105"/>
      <c r="G956" s="105">
        <v>1.37</v>
      </c>
      <c r="H956" s="105"/>
      <c r="I956" s="100"/>
      <c r="J956" s="138">
        <f>G956*I955</f>
        <v>5.48</v>
      </c>
    </row>
    <row r="957" spans="1:10" x14ac:dyDescent="0.25">
      <c r="A957" s="89"/>
      <c r="B957" s="90"/>
      <c r="D957" s="105"/>
      <c r="E957" s="105"/>
      <c r="G957" s="96"/>
      <c r="H957" s="96" t="s">
        <v>840</v>
      </c>
      <c r="I957" s="105"/>
      <c r="J957" s="138"/>
    </row>
    <row r="958" spans="1:10" x14ac:dyDescent="0.25">
      <c r="A958" s="89"/>
      <c r="B958" s="90"/>
      <c r="C958" s="91" t="s">
        <v>873</v>
      </c>
      <c r="D958" s="105"/>
      <c r="E958" s="105"/>
      <c r="H958" s="96"/>
      <c r="I958" s="105">
        <v>18</v>
      </c>
      <c r="J958" s="138"/>
    </row>
    <row r="959" spans="1:10" x14ac:dyDescent="0.25">
      <c r="A959" s="89"/>
      <c r="B959" s="90"/>
      <c r="C959" s="100" t="s">
        <v>874</v>
      </c>
      <c r="D959" s="100"/>
      <c r="E959" s="100"/>
      <c r="F959" s="105"/>
      <c r="G959" s="105">
        <v>2.73</v>
      </c>
      <c r="H959" s="105"/>
      <c r="I959" s="100"/>
      <c r="J959" s="138">
        <f>G959*I958</f>
        <v>49.14</v>
      </c>
    </row>
    <row r="960" spans="1:10" x14ac:dyDescent="0.25">
      <c r="A960" s="28"/>
      <c r="B960" s="37"/>
      <c r="D960" s="105"/>
      <c r="E960" s="105"/>
      <c r="G960" s="96" t="s">
        <v>839</v>
      </c>
      <c r="H960" s="96" t="s">
        <v>840</v>
      </c>
      <c r="I960" s="105"/>
      <c r="J960" s="138"/>
    </row>
    <row r="961" spans="1:10" x14ac:dyDescent="0.25">
      <c r="A961" s="28"/>
      <c r="B961" s="37"/>
      <c r="C961" s="91" t="s">
        <v>875</v>
      </c>
      <c r="D961" s="105"/>
      <c r="E961" s="105"/>
      <c r="H961" s="96"/>
      <c r="I961" s="105">
        <v>19</v>
      </c>
      <c r="J961" s="138"/>
    </row>
    <row r="962" spans="1:10" x14ac:dyDescent="0.25">
      <c r="A962" s="28"/>
      <c r="B962" s="37"/>
      <c r="C962" s="100" t="s">
        <v>874</v>
      </c>
      <c r="D962" s="100"/>
      <c r="E962" s="100"/>
      <c r="F962" s="105"/>
      <c r="G962" s="105">
        <v>2.73</v>
      </c>
      <c r="H962" s="105"/>
      <c r="I962" s="100"/>
      <c r="J962" s="138">
        <f>G962*I961</f>
        <v>51.87</v>
      </c>
    </row>
    <row r="963" spans="1:10" x14ac:dyDescent="0.25">
      <c r="A963" s="89"/>
      <c r="B963" s="90"/>
      <c r="D963" s="105"/>
      <c r="E963" s="105"/>
      <c r="G963" s="96" t="s">
        <v>839</v>
      </c>
      <c r="H963" s="96" t="s">
        <v>840</v>
      </c>
      <c r="I963" s="105"/>
      <c r="J963" s="138"/>
    </row>
    <row r="964" spans="1:10" x14ac:dyDescent="0.25">
      <c r="A964" s="89"/>
      <c r="B964" s="90"/>
      <c r="C964" s="91" t="s">
        <v>876</v>
      </c>
      <c r="D964" s="105"/>
      <c r="E964" s="105"/>
      <c r="H964" s="96"/>
      <c r="I964" s="105">
        <v>6</v>
      </c>
      <c r="J964" s="138"/>
    </row>
    <row r="965" spans="1:10" x14ac:dyDescent="0.25">
      <c r="A965" s="89"/>
      <c r="B965" s="90"/>
      <c r="C965" s="100" t="s">
        <v>877</v>
      </c>
      <c r="D965" s="100"/>
      <c r="E965" s="100"/>
      <c r="F965" s="105"/>
      <c r="G965" s="105">
        <v>1.6</v>
      </c>
      <c r="H965" s="105"/>
      <c r="I965" s="100"/>
      <c r="J965" s="138">
        <f>G965*I964</f>
        <v>9.6000000000000014</v>
      </c>
    </row>
    <row r="966" spans="1:10" x14ac:dyDescent="0.25">
      <c r="A966" s="89"/>
      <c r="B966" s="90"/>
      <c r="D966" s="105"/>
      <c r="E966" s="105"/>
      <c r="G966" s="96" t="s">
        <v>839</v>
      </c>
      <c r="H966" s="96" t="s">
        <v>840</v>
      </c>
      <c r="I966" s="105"/>
      <c r="J966" s="138"/>
    </row>
    <row r="967" spans="1:10" x14ac:dyDescent="0.25">
      <c r="A967" s="89"/>
      <c r="B967" s="90"/>
      <c r="C967" s="91" t="s">
        <v>878</v>
      </c>
      <c r="D967" s="105"/>
      <c r="E967" s="105"/>
      <c r="H967" s="96"/>
      <c r="I967" s="105">
        <v>21</v>
      </c>
      <c r="J967" s="138"/>
    </row>
    <row r="968" spans="1:10" x14ac:dyDescent="0.25">
      <c r="A968" s="89"/>
      <c r="B968" s="90"/>
      <c r="C968" s="100"/>
      <c r="D968" s="100"/>
      <c r="E968" s="100"/>
      <c r="F968" s="105"/>
      <c r="G968" s="105">
        <v>1.6</v>
      </c>
      <c r="H968" s="105"/>
      <c r="I968" s="100"/>
      <c r="J968" s="138">
        <f>G968*I967</f>
        <v>33.6</v>
      </c>
    </row>
    <row r="969" spans="1:10" x14ac:dyDescent="0.25">
      <c r="A969" s="89"/>
      <c r="B969" s="90"/>
      <c r="D969" s="105"/>
      <c r="E969" s="105"/>
      <c r="G969" s="96" t="s">
        <v>839</v>
      </c>
      <c r="H969" s="96" t="s">
        <v>840</v>
      </c>
      <c r="I969" s="105"/>
      <c r="J969" s="138"/>
    </row>
    <row r="970" spans="1:10" x14ac:dyDescent="0.25">
      <c r="A970" s="89"/>
      <c r="B970" s="90"/>
      <c r="C970" s="91" t="s">
        <v>864</v>
      </c>
      <c r="D970" s="105"/>
      <c r="E970" s="105"/>
      <c r="H970" s="96"/>
      <c r="I970" s="105">
        <v>21</v>
      </c>
      <c r="J970" s="138"/>
    </row>
    <row r="971" spans="1:10" x14ac:dyDescent="0.25">
      <c r="A971" s="89"/>
      <c r="B971" s="90"/>
      <c r="C971" s="100"/>
      <c r="D971" s="100"/>
      <c r="E971" s="100"/>
      <c r="F971" s="105"/>
      <c r="G971" s="105">
        <v>2.44</v>
      </c>
      <c r="H971" s="105"/>
      <c r="I971" s="100"/>
      <c r="J971" s="138">
        <f>G971*I970</f>
        <v>51.24</v>
      </c>
    </row>
    <row r="972" spans="1:10" x14ac:dyDescent="0.25">
      <c r="A972" s="89"/>
      <c r="B972" s="90"/>
      <c r="D972" s="105"/>
      <c r="E972" s="105"/>
      <c r="G972" s="96" t="s">
        <v>839</v>
      </c>
      <c r="H972" s="96" t="s">
        <v>840</v>
      </c>
      <c r="I972" s="105"/>
      <c r="J972" s="138"/>
    </row>
    <row r="973" spans="1:10" x14ac:dyDescent="0.25">
      <c r="A973" s="89"/>
      <c r="B973" s="90"/>
      <c r="C973" s="91" t="s">
        <v>800</v>
      </c>
      <c r="D973" s="105"/>
      <c r="E973" s="105"/>
      <c r="H973" s="96"/>
      <c r="I973" s="105">
        <v>13</v>
      </c>
      <c r="J973" s="138"/>
    </row>
    <row r="974" spans="1:10" x14ac:dyDescent="0.25">
      <c r="A974" s="89"/>
      <c r="B974" s="90"/>
      <c r="C974" s="100"/>
      <c r="D974" s="100"/>
      <c r="E974" s="100"/>
      <c r="F974" s="105"/>
      <c r="G974" s="105">
        <v>1.52</v>
      </c>
      <c r="H974" s="105"/>
      <c r="I974" s="100"/>
      <c r="J974" s="138">
        <f>G974*I973</f>
        <v>19.760000000000002</v>
      </c>
    </row>
    <row r="975" spans="1:10" x14ac:dyDescent="0.25">
      <c r="A975" s="89"/>
      <c r="B975" s="90"/>
      <c r="C975" s="172"/>
      <c r="D975" s="105"/>
      <c r="E975" s="105"/>
      <c r="F975" s="105"/>
      <c r="G975" s="105"/>
      <c r="H975" s="105"/>
      <c r="I975" s="105"/>
      <c r="J975" s="138">
        <f>+E975</f>
        <v>0</v>
      </c>
    </row>
    <row r="976" spans="1:10" x14ac:dyDescent="0.25">
      <c r="A976" s="89"/>
      <c r="B976" s="90"/>
      <c r="C976" s="172"/>
      <c r="D976" s="105"/>
      <c r="E976" s="105"/>
      <c r="F976" s="105"/>
      <c r="G976" s="105"/>
      <c r="H976" s="105"/>
      <c r="I976" s="105"/>
      <c r="J976" s="100"/>
    </row>
    <row r="977" spans="1:10" x14ac:dyDescent="0.25">
      <c r="A977" s="89"/>
      <c r="B977" s="90"/>
      <c r="C977" s="172"/>
      <c r="D977" s="105"/>
      <c r="E977" s="105"/>
      <c r="F977" s="105"/>
      <c r="G977" s="105"/>
      <c r="H977" s="105"/>
      <c r="I977" s="105"/>
      <c r="J977" s="138">
        <f>+E977</f>
        <v>0</v>
      </c>
    </row>
    <row r="978" spans="1:10" x14ac:dyDescent="0.25">
      <c r="A978" s="89"/>
      <c r="B978" s="90"/>
      <c r="C978" s="172"/>
      <c r="D978" s="105"/>
      <c r="E978" s="105"/>
      <c r="F978" s="105"/>
      <c r="G978" s="105"/>
      <c r="H978" s="105"/>
      <c r="I978" s="105"/>
      <c r="J978" s="138">
        <f>+E978</f>
        <v>0</v>
      </c>
    </row>
    <row r="979" spans="1:10" x14ac:dyDescent="0.25">
      <c r="A979" s="28"/>
      <c r="B979" s="37"/>
      <c r="C979" s="68"/>
      <c r="D979" s="53"/>
      <c r="E979" s="53"/>
      <c r="F979" s="53"/>
      <c r="G979" s="53"/>
      <c r="H979" s="53"/>
      <c r="I979" s="53"/>
      <c r="J979" s="69">
        <f t="shared" ref="J979" si="12">+E979</f>
        <v>0</v>
      </c>
    </row>
    <row r="980" spans="1:10" x14ac:dyDescent="0.25">
      <c r="A980" s="28"/>
      <c r="B980" s="37"/>
      <c r="C980" s="68"/>
      <c r="D980" s="53"/>
      <c r="E980" s="53"/>
      <c r="F980" s="53"/>
      <c r="G980" s="53"/>
      <c r="H980" s="53"/>
      <c r="I980" s="53"/>
      <c r="J980" s="36"/>
    </row>
    <row r="981" spans="1:10" x14ac:dyDescent="0.25">
      <c r="A981" s="28"/>
      <c r="B981" s="37"/>
      <c r="C981" s="68"/>
      <c r="D981" s="53"/>
      <c r="E981" s="53"/>
      <c r="F981" s="53"/>
      <c r="G981" s="53"/>
      <c r="H981" s="53"/>
      <c r="I981" s="53"/>
      <c r="J981" s="36"/>
    </row>
    <row r="982" spans="1:10" x14ac:dyDescent="0.25">
      <c r="A982" s="89"/>
      <c r="B982" s="90"/>
      <c r="C982" s="172"/>
      <c r="D982" s="105"/>
      <c r="E982" s="105"/>
      <c r="F982" s="105"/>
      <c r="G982" s="105"/>
      <c r="H982" s="105"/>
      <c r="I982" s="105"/>
      <c r="J982" s="138">
        <f>+E982</f>
        <v>0</v>
      </c>
    </row>
    <row r="983" spans="1:10" x14ac:dyDescent="0.25">
      <c r="A983" s="89"/>
      <c r="B983" s="90"/>
      <c r="C983" s="172"/>
      <c r="D983" s="105"/>
      <c r="E983" s="105"/>
      <c r="F983" s="105"/>
      <c r="G983" s="105"/>
      <c r="H983" s="105"/>
      <c r="I983" s="105"/>
      <c r="J983" s="138">
        <f>+E983</f>
        <v>0</v>
      </c>
    </row>
    <row r="984" spans="1:10" x14ac:dyDescent="0.25">
      <c r="A984" s="89"/>
      <c r="B984" s="90"/>
      <c r="C984" s="172"/>
      <c r="D984" s="105"/>
      <c r="E984" s="105"/>
      <c r="F984" s="105"/>
      <c r="G984" s="105"/>
      <c r="H984" s="105"/>
      <c r="I984" s="105"/>
      <c r="J984" s="138">
        <f>+E984</f>
        <v>0</v>
      </c>
    </row>
    <row r="985" spans="1:10" x14ac:dyDescent="0.25">
      <c r="A985" s="89"/>
      <c r="B985" s="90"/>
      <c r="C985" s="172"/>
      <c r="D985" s="105"/>
      <c r="E985" s="105"/>
      <c r="F985" s="105"/>
      <c r="G985" s="105"/>
      <c r="H985" s="105"/>
      <c r="I985" s="105"/>
      <c r="J985" s="100"/>
    </row>
    <row r="986" spans="1:10" x14ac:dyDescent="0.25">
      <c r="A986" s="89"/>
      <c r="B986" s="90"/>
      <c r="C986" s="172"/>
      <c r="D986" s="105"/>
      <c r="E986" s="105"/>
      <c r="F986" s="105"/>
      <c r="G986" s="105"/>
      <c r="H986" s="105"/>
      <c r="I986" s="105"/>
      <c r="J986" s="100"/>
    </row>
    <row r="987" spans="1:10" x14ac:dyDescent="0.25">
      <c r="A987" s="89"/>
      <c r="B987" s="90"/>
      <c r="C987" s="172"/>
      <c r="D987" s="105"/>
      <c r="E987" s="105"/>
      <c r="F987" s="105"/>
      <c r="G987" s="105"/>
      <c r="H987" s="105"/>
      <c r="I987" s="105"/>
      <c r="J987" s="138">
        <f>+E987</f>
        <v>0</v>
      </c>
    </row>
    <row r="988" spans="1:10" x14ac:dyDescent="0.25">
      <c r="A988" s="89"/>
      <c r="B988" s="90"/>
      <c r="C988" s="172"/>
      <c r="D988" s="105"/>
      <c r="E988" s="105"/>
      <c r="F988" s="105"/>
      <c r="G988" s="105"/>
      <c r="H988" s="105"/>
      <c r="I988" s="105"/>
      <c r="J988" s="138">
        <f>+E988</f>
        <v>0</v>
      </c>
    </row>
    <row r="989" spans="1:10" x14ac:dyDescent="0.25">
      <c r="A989" s="89"/>
      <c r="B989" s="90"/>
      <c r="C989" s="172"/>
      <c r="D989" s="105"/>
      <c r="E989" s="105"/>
      <c r="F989" s="105"/>
      <c r="G989" s="105"/>
      <c r="H989" s="105"/>
      <c r="I989" s="105"/>
      <c r="J989" s="138">
        <f>+E989</f>
        <v>0</v>
      </c>
    </row>
    <row r="990" spans="1:10" x14ac:dyDescent="0.25">
      <c r="A990" s="89"/>
      <c r="B990" s="90"/>
      <c r="C990" s="172"/>
      <c r="D990" s="105"/>
      <c r="E990" s="105"/>
      <c r="F990" s="105"/>
      <c r="G990" s="105"/>
      <c r="H990" s="105"/>
      <c r="I990" s="105"/>
      <c r="J990" s="100"/>
    </row>
    <row r="991" spans="1:10" x14ac:dyDescent="0.25">
      <c r="A991" s="89"/>
      <c r="B991" s="90"/>
      <c r="C991" s="172"/>
      <c r="D991" s="105"/>
      <c r="E991" s="105"/>
      <c r="F991" s="105"/>
      <c r="G991" s="105"/>
      <c r="H991" s="105"/>
      <c r="I991" s="105"/>
      <c r="J991" s="100"/>
    </row>
    <row r="992" spans="1:10" x14ac:dyDescent="0.25">
      <c r="A992" s="89"/>
      <c r="B992" s="90"/>
      <c r="C992" s="172"/>
      <c r="D992" s="105"/>
      <c r="E992" s="105"/>
      <c r="F992" s="105"/>
      <c r="G992" s="105"/>
      <c r="H992" s="105"/>
      <c r="I992" s="105"/>
      <c r="J992" s="138">
        <f>+E992</f>
        <v>0</v>
      </c>
    </row>
    <row r="993" spans="1:13" x14ac:dyDescent="0.25">
      <c r="A993" s="89"/>
      <c r="B993" s="90"/>
      <c r="C993" s="172"/>
      <c r="D993" s="105"/>
      <c r="E993" s="105"/>
      <c r="F993" s="105"/>
      <c r="G993" s="105"/>
      <c r="H993" s="105"/>
      <c r="I993" s="105"/>
      <c r="J993" s="138">
        <f>+E993</f>
        <v>0</v>
      </c>
    </row>
    <row r="994" spans="1:13" x14ac:dyDescent="0.25">
      <c r="A994" s="89"/>
      <c r="B994" s="90"/>
      <c r="C994" s="172"/>
      <c r="D994" s="105"/>
      <c r="E994" s="105"/>
      <c r="F994" s="105"/>
      <c r="G994" s="105"/>
      <c r="H994" s="105"/>
      <c r="I994" s="105"/>
      <c r="J994" s="138">
        <f>+E994</f>
        <v>0</v>
      </c>
    </row>
    <row r="995" spans="1:13" x14ac:dyDescent="0.25">
      <c r="A995" s="89"/>
      <c r="B995" s="90"/>
      <c r="C995" s="172"/>
      <c r="D995" s="105"/>
      <c r="E995" s="105"/>
      <c r="F995" s="105"/>
      <c r="G995" s="105"/>
      <c r="H995" s="105"/>
      <c r="I995" s="105"/>
      <c r="J995" s="100"/>
    </row>
    <row r="996" spans="1:13" x14ac:dyDescent="0.25">
      <c r="A996" s="89"/>
      <c r="B996" s="90"/>
      <c r="C996" s="172"/>
      <c r="D996" s="105"/>
      <c r="E996" s="105"/>
      <c r="F996" s="105"/>
      <c r="G996" s="105"/>
      <c r="H996" s="105"/>
      <c r="I996" s="105"/>
      <c r="J996" s="100"/>
    </row>
    <row r="997" spans="1:13" x14ac:dyDescent="0.25">
      <c r="A997" s="28"/>
      <c r="B997" s="37"/>
      <c r="C997" s="68"/>
      <c r="D997" s="53"/>
      <c r="E997" s="53"/>
      <c r="F997" s="53"/>
      <c r="G997" s="53"/>
      <c r="H997" s="53"/>
      <c r="I997" s="65" t="s">
        <v>352</v>
      </c>
      <c r="J997" s="58">
        <f>SUM(J878:J995)</f>
        <v>814.48</v>
      </c>
    </row>
    <row r="998" spans="1:13" x14ac:dyDescent="0.25">
      <c r="A998" s="28"/>
      <c r="B998" s="37"/>
      <c r="C998" s="30"/>
      <c r="D998" s="31"/>
      <c r="E998" s="31"/>
      <c r="F998" s="34"/>
      <c r="G998" s="34"/>
      <c r="H998" s="34"/>
      <c r="I998" s="35"/>
      <c r="J998" s="36"/>
    </row>
    <row r="999" spans="1:13" x14ac:dyDescent="0.25">
      <c r="A999" s="294" t="s">
        <v>4</v>
      </c>
      <c r="B999" s="294" t="s">
        <v>336</v>
      </c>
      <c r="C999" s="294" t="s">
        <v>337</v>
      </c>
      <c r="D999" s="307" t="s">
        <v>6</v>
      </c>
      <c r="E999" s="307" t="s">
        <v>338</v>
      </c>
      <c r="F999" s="307" t="s">
        <v>339</v>
      </c>
      <c r="G999" s="294" t="s">
        <v>340</v>
      </c>
      <c r="H999" s="294" t="s">
        <v>341</v>
      </c>
      <c r="I999" s="294" t="s">
        <v>34</v>
      </c>
      <c r="J999" s="294" t="s">
        <v>324</v>
      </c>
    </row>
    <row r="1000" spans="1:13" x14ac:dyDescent="0.25">
      <c r="A1000" s="294"/>
      <c r="B1000" s="294"/>
      <c r="C1000" s="294"/>
      <c r="D1000" s="308"/>
      <c r="E1000" s="308"/>
      <c r="F1000" s="308"/>
      <c r="G1000" s="294"/>
      <c r="H1000" s="294"/>
      <c r="I1000" s="294"/>
      <c r="J1000" s="294"/>
    </row>
    <row r="1001" spans="1:13" x14ac:dyDescent="0.25">
      <c r="A1001" s="28"/>
      <c r="B1001" s="29"/>
      <c r="C1001" s="30"/>
      <c r="D1001" s="30" t="s">
        <v>25</v>
      </c>
      <c r="E1001" s="31"/>
      <c r="F1001" s="32"/>
      <c r="G1001" s="32"/>
      <c r="H1001" s="32"/>
      <c r="I1001" s="32"/>
      <c r="J1001" s="33"/>
    </row>
    <row r="1002" spans="1:13" x14ac:dyDescent="0.25">
      <c r="A1002" s="309" t="s">
        <v>23</v>
      </c>
      <c r="B1002" s="317" t="s">
        <v>885</v>
      </c>
      <c r="C1002" s="68" t="s">
        <v>886</v>
      </c>
      <c r="D1002" s="53"/>
      <c r="E1002" s="53"/>
      <c r="F1002" s="53"/>
      <c r="G1002" s="53"/>
      <c r="H1002" s="53"/>
      <c r="I1002" s="53"/>
      <c r="J1002" s="53"/>
    </row>
    <row r="1003" spans="1:13" x14ac:dyDescent="0.25">
      <c r="A1003" s="310"/>
      <c r="B1003" s="318"/>
      <c r="C1003" s="91" t="s">
        <v>857</v>
      </c>
      <c r="D1003" s="92"/>
      <c r="E1003" s="92"/>
      <c r="F1003" s="96"/>
      <c r="G1003" s="96"/>
      <c r="H1003" s="96"/>
      <c r="I1003" s="96"/>
      <c r="J1003" s="96"/>
    </row>
    <row r="1004" spans="1:13" x14ac:dyDescent="0.25">
      <c r="A1004" s="310"/>
      <c r="B1004" s="318"/>
      <c r="C1004" s="91"/>
      <c r="F1004" s="105"/>
      <c r="G1004" s="105">
        <v>3.42</v>
      </c>
      <c r="H1004" s="105"/>
      <c r="I1004" s="105">
        <v>13</v>
      </c>
      <c r="J1004" s="138">
        <f>G1004*I1004</f>
        <v>44.46</v>
      </c>
    </row>
    <row r="1005" spans="1:13" x14ac:dyDescent="0.25">
      <c r="A1005" s="310"/>
      <c r="B1005" s="318"/>
      <c r="D1005" s="105"/>
      <c r="E1005" s="105"/>
      <c r="G1005" s="96"/>
      <c r="H1005" s="96"/>
      <c r="I1005" s="105"/>
      <c r="J1005" s="138"/>
    </row>
    <row r="1006" spans="1:13" x14ac:dyDescent="0.25">
      <c r="A1006" s="310"/>
      <c r="B1006" s="318"/>
      <c r="C1006" s="91"/>
      <c r="D1006" s="105"/>
      <c r="E1006" s="105"/>
      <c r="H1006" s="96"/>
      <c r="I1006" s="105"/>
      <c r="J1006" s="138"/>
      <c r="M1006" s="332" t="s">
        <v>884</v>
      </c>
    </row>
    <row r="1007" spans="1:13" x14ac:dyDescent="0.25">
      <c r="A1007" s="310"/>
      <c r="B1007" s="318"/>
      <c r="C1007" s="100"/>
      <c r="D1007" s="100"/>
      <c r="E1007" s="100"/>
      <c r="F1007" s="105"/>
      <c r="G1007" s="105"/>
      <c r="H1007" s="105"/>
      <c r="I1007" s="100"/>
      <c r="J1007" s="138"/>
      <c r="M1007" s="333"/>
    </row>
    <row r="1008" spans="1:13" x14ac:dyDescent="0.25">
      <c r="A1008" s="316"/>
      <c r="B1008" s="319"/>
      <c r="D1008" s="105"/>
      <c r="E1008" s="105"/>
      <c r="G1008" s="96"/>
      <c r="H1008" s="96"/>
      <c r="I1008" s="105"/>
      <c r="J1008" s="138"/>
      <c r="M1008" s="333"/>
    </row>
    <row r="1009" spans="1:13" x14ac:dyDescent="0.25">
      <c r="A1009" s="28"/>
      <c r="B1009" s="37"/>
      <c r="C1009" s="91"/>
      <c r="D1009" s="105"/>
      <c r="E1009" s="105"/>
      <c r="H1009" s="96"/>
      <c r="I1009" s="105"/>
      <c r="J1009" s="138"/>
      <c r="M1009" s="333"/>
    </row>
    <row r="1010" spans="1:13" x14ac:dyDescent="0.25">
      <c r="A1010" s="28"/>
      <c r="B1010" s="37"/>
      <c r="C1010" s="100"/>
      <c r="D1010" s="100"/>
      <c r="E1010" s="100"/>
      <c r="F1010" s="105"/>
      <c r="G1010" s="105"/>
      <c r="H1010" s="105"/>
      <c r="I1010" s="100"/>
      <c r="J1010" s="138"/>
      <c r="M1010" s="333"/>
    </row>
    <row r="1011" spans="1:13" x14ac:dyDescent="0.25">
      <c r="A1011" s="28"/>
      <c r="B1011" s="37"/>
      <c r="D1011" s="105"/>
      <c r="E1011" s="105"/>
      <c r="G1011" s="96"/>
      <c r="H1011" s="96"/>
      <c r="I1011" s="105"/>
      <c r="J1011" s="138"/>
      <c r="M1011" s="333"/>
    </row>
    <row r="1012" spans="1:13" x14ac:dyDescent="0.25">
      <c r="A1012" s="89"/>
      <c r="B1012" s="90"/>
      <c r="C1012" s="172"/>
      <c r="D1012" s="105"/>
      <c r="E1012" s="105"/>
      <c r="F1012" s="105"/>
      <c r="G1012" s="105"/>
      <c r="H1012" s="105"/>
      <c r="I1012" s="105"/>
      <c r="J1012" s="100"/>
    </row>
    <row r="1013" spans="1:13" x14ac:dyDescent="0.25">
      <c r="A1013" s="89"/>
      <c r="B1013" s="90"/>
      <c r="C1013" s="172"/>
      <c r="D1013" s="105"/>
      <c r="E1013" s="105"/>
      <c r="F1013" s="105"/>
      <c r="G1013" s="105"/>
      <c r="H1013" s="105"/>
      <c r="I1013" s="105"/>
      <c r="J1013" s="138"/>
    </row>
    <row r="1014" spans="1:13" x14ac:dyDescent="0.25">
      <c r="A1014" s="89"/>
      <c r="B1014" s="90"/>
      <c r="C1014" s="172"/>
      <c r="D1014" s="105"/>
      <c r="E1014" s="105"/>
      <c r="F1014" s="105"/>
      <c r="G1014" s="105"/>
      <c r="H1014" s="105"/>
      <c r="I1014" s="105"/>
      <c r="J1014" s="138"/>
    </row>
    <row r="1015" spans="1:13" x14ac:dyDescent="0.25">
      <c r="A1015" s="28"/>
      <c r="B1015" s="37"/>
      <c r="C1015" s="68"/>
      <c r="D1015" s="53"/>
      <c r="E1015" s="53"/>
      <c r="F1015" s="53"/>
      <c r="G1015" s="53"/>
      <c r="H1015" s="53"/>
      <c r="I1015" s="53"/>
      <c r="J1015" s="69"/>
    </row>
    <row r="1016" spans="1:13" x14ac:dyDescent="0.25">
      <c r="A1016" s="28"/>
      <c r="B1016" s="37"/>
      <c r="C1016" s="68"/>
      <c r="D1016" s="53"/>
      <c r="E1016" s="53"/>
      <c r="F1016" s="53"/>
      <c r="G1016" s="53"/>
      <c r="H1016" s="53"/>
      <c r="I1016" s="53"/>
      <c r="J1016" s="36"/>
    </row>
    <row r="1017" spans="1:13" x14ac:dyDescent="0.25">
      <c r="A1017" s="28"/>
      <c r="B1017" s="37"/>
      <c r="C1017" s="68"/>
      <c r="D1017" s="53"/>
      <c r="E1017" s="53"/>
      <c r="F1017" s="53"/>
      <c r="G1017" s="53"/>
      <c r="H1017" s="53"/>
      <c r="I1017" s="53"/>
      <c r="J1017" s="36"/>
    </row>
    <row r="1018" spans="1:13" x14ac:dyDescent="0.25">
      <c r="A1018" s="89"/>
      <c r="B1018" s="90"/>
      <c r="C1018" s="172"/>
      <c r="D1018" s="105"/>
      <c r="E1018" s="105"/>
      <c r="F1018" s="105"/>
      <c r="G1018" s="105"/>
      <c r="H1018" s="105"/>
      <c r="I1018" s="105"/>
      <c r="J1018" s="138"/>
    </row>
    <row r="1019" spans="1:13" x14ac:dyDescent="0.25">
      <c r="A1019" s="89"/>
      <c r="B1019" s="90"/>
      <c r="C1019" s="172"/>
      <c r="D1019" s="105"/>
      <c r="E1019" s="105"/>
      <c r="F1019" s="105"/>
      <c r="G1019" s="105"/>
      <c r="H1019" s="105"/>
      <c r="I1019" s="105"/>
      <c r="J1019" s="138"/>
    </row>
    <row r="1020" spans="1:13" x14ac:dyDescent="0.25">
      <c r="A1020" s="89"/>
      <c r="B1020" s="90"/>
      <c r="C1020" s="172"/>
      <c r="D1020" s="105"/>
      <c r="E1020" s="105"/>
      <c r="F1020" s="105"/>
      <c r="G1020" s="105"/>
      <c r="H1020" s="105"/>
      <c r="I1020" s="105"/>
      <c r="J1020" s="138"/>
    </row>
    <row r="1021" spans="1:13" x14ac:dyDescent="0.25">
      <c r="A1021" s="89"/>
      <c r="B1021" s="90"/>
      <c r="C1021" s="172"/>
      <c r="D1021" s="105"/>
      <c r="E1021" s="105"/>
      <c r="F1021" s="105"/>
      <c r="G1021" s="105"/>
      <c r="H1021" s="105"/>
      <c r="I1021" s="105"/>
      <c r="J1021" s="100"/>
    </row>
    <row r="1022" spans="1:13" x14ac:dyDescent="0.25">
      <c r="A1022" s="89"/>
      <c r="B1022" s="90"/>
      <c r="C1022" s="172"/>
      <c r="D1022" s="105"/>
      <c r="E1022" s="105"/>
      <c r="F1022" s="105"/>
      <c r="G1022" s="105"/>
      <c r="H1022" s="105"/>
      <c r="I1022" s="105"/>
      <c r="J1022" s="100"/>
    </row>
    <row r="1023" spans="1:13" x14ac:dyDescent="0.25">
      <c r="A1023" s="89"/>
      <c r="B1023" s="90"/>
      <c r="C1023" s="172"/>
      <c r="D1023" s="105"/>
      <c r="E1023" s="105"/>
      <c r="F1023" s="105"/>
      <c r="G1023" s="105"/>
      <c r="H1023" s="105"/>
      <c r="I1023" s="105"/>
      <c r="J1023" s="138"/>
    </row>
    <row r="1024" spans="1:13" x14ac:dyDescent="0.25">
      <c r="A1024" s="89"/>
      <c r="B1024" s="90"/>
      <c r="C1024" s="172"/>
      <c r="D1024" s="105"/>
      <c r="E1024" s="105"/>
      <c r="F1024" s="105"/>
      <c r="G1024" s="105"/>
      <c r="H1024" s="105"/>
      <c r="I1024" s="105"/>
      <c r="J1024" s="138"/>
    </row>
    <row r="1025" spans="1:13" x14ac:dyDescent="0.25">
      <c r="A1025" s="89"/>
      <c r="B1025" s="90"/>
      <c r="C1025" s="172"/>
      <c r="D1025" s="105"/>
      <c r="E1025" s="105"/>
      <c r="F1025" s="105"/>
      <c r="G1025" s="105"/>
      <c r="H1025" s="105"/>
      <c r="I1025" s="105"/>
      <c r="J1025" s="138"/>
    </row>
    <row r="1026" spans="1:13" x14ac:dyDescent="0.25">
      <c r="A1026" s="89"/>
      <c r="B1026" s="90"/>
      <c r="C1026" s="172"/>
      <c r="D1026" s="105"/>
      <c r="E1026" s="105"/>
      <c r="F1026" s="105"/>
      <c r="G1026" s="105"/>
      <c r="H1026" s="105"/>
      <c r="I1026" s="105"/>
      <c r="J1026" s="100"/>
    </row>
    <row r="1027" spans="1:13" x14ac:dyDescent="0.25">
      <c r="A1027" s="89"/>
      <c r="B1027" s="90"/>
      <c r="C1027" s="172"/>
      <c r="D1027" s="105"/>
      <c r="E1027" s="105"/>
      <c r="F1027" s="105"/>
      <c r="G1027" s="105"/>
      <c r="H1027" s="105"/>
      <c r="I1027" s="105"/>
      <c r="J1027" s="100"/>
    </row>
    <row r="1028" spans="1:13" x14ac:dyDescent="0.25">
      <c r="A1028" s="89"/>
      <c r="B1028" s="90"/>
      <c r="C1028" s="172"/>
      <c r="D1028" s="105"/>
      <c r="E1028" s="105"/>
      <c r="F1028" s="105"/>
      <c r="G1028" s="105"/>
      <c r="H1028" s="105"/>
      <c r="I1028" s="105"/>
      <c r="J1028" s="138"/>
    </row>
    <row r="1029" spans="1:13" x14ac:dyDescent="0.25">
      <c r="A1029" s="89"/>
      <c r="B1029" s="90"/>
      <c r="C1029" s="172"/>
      <c r="D1029" s="105"/>
      <c r="E1029" s="105"/>
      <c r="F1029" s="105"/>
      <c r="G1029" s="105"/>
      <c r="H1029" s="105"/>
      <c r="I1029" s="105"/>
      <c r="J1029" s="138"/>
    </row>
    <row r="1030" spans="1:13" x14ac:dyDescent="0.25">
      <c r="A1030" s="89"/>
      <c r="B1030" s="90"/>
      <c r="C1030" s="172"/>
      <c r="D1030" s="105"/>
      <c r="E1030" s="105"/>
      <c r="F1030" s="105"/>
      <c r="G1030" s="105"/>
      <c r="H1030" s="105"/>
      <c r="I1030" s="105"/>
      <c r="J1030" s="138"/>
    </row>
    <row r="1031" spans="1:13" x14ac:dyDescent="0.25">
      <c r="A1031" s="89"/>
      <c r="B1031" s="90"/>
      <c r="C1031" s="172"/>
      <c r="D1031" s="105"/>
      <c r="E1031" s="105"/>
      <c r="F1031" s="105"/>
      <c r="G1031" s="105"/>
      <c r="H1031" s="105"/>
      <c r="I1031" s="105"/>
      <c r="J1031" s="100"/>
    </row>
    <row r="1032" spans="1:13" x14ac:dyDescent="0.25">
      <c r="A1032" s="89"/>
      <c r="B1032" s="90"/>
      <c r="C1032" s="172"/>
      <c r="D1032" s="105"/>
      <c r="E1032" s="105"/>
      <c r="F1032" s="105"/>
      <c r="G1032" s="105"/>
      <c r="H1032" s="105"/>
      <c r="I1032" s="105"/>
      <c r="J1032" s="100"/>
    </row>
    <row r="1033" spans="1:13" x14ac:dyDescent="0.25">
      <c r="A1033" s="28"/>
      <c r="B1033" s="37"/>
      <c r="C1033" s="68"/>
      <c r="D1033" s="53"/>
      <c r="E1033" s="53"/>
      <c r="F1033" s="53"/>
      <c r="G1033" s="53"/>
      <c r="H1033" s="53"/>
      <c r="I1033" s="65" t="s">
        <v>352</v>
      </c>
      <c r="J1033" s="58">
        <f>SUM(J1003:J1031)</f>
        <v>44.46</v>
      </c>
    </row>
    <row r="1034" spans="1:13" x14ac:dyDescent="0.25">
      <c r="A1034" s="294" t="s">
        <v>4</v>
      </c>
      <c r="B1034" s="294" t="s">
        <v>336</v>
      </c>
      <c r="C1034" s="307" t="s">
        <v>337</v>
      </c>
      <c r="D1034" s="307" t="s">
        <v>6</v>
      </c>
      <c r="E1034" s="307" t="s">
        <v>338</v>
      </c>
      <c r="F1034" s="307" t="s">
        <v>339</v>
      </c>
      <c r="G1034" s="307" t="s">
        <v>340</v>
      </c>
      <c r="H1034" s="307" t="s">
        <v>341</v>
      </c>
      <c r="I1034" s="307" t="s">
        <v>34</v>
      </c>
      <c r="J1034" s="307" t="s">
        <v>324</v>
      </c>
    </row>
    <row r="1035" spans="1:13" x14ac:dyDescent="0.25">
      <c r="A1035" s="307"/>
      <c r="B1035" s="307"/>
      <c r="C1035" s="308"/>
      <c r="D1035" s="308"/>
      <c r="E1035" s="308"/>
      <c r="F1035" s="308"/>
      <c r="G1035" s="308"/>
      <c r="H1035" s="308"/>
      <c r="I1035" s="308"/>
      <c r="J1035" s="308"/>
    </row>
    <row r="1036" spans="1:13" ht="15" customHeight="1" x14ac:dyDescent="0.25">
      <c r="A1036" s="312" t="s">
        <v>26</v>
      </c>
      <c r="B1036" s="311" t="s">
        <v>887</v>
      </c>
      <c r="C1036" s="175" t="s">
        <v>25</v>
      </c>
      <c r="D1036" s="72" t="s">
        <v>25</v>
      </c>
      <c r="E1036" s="72"/>
      <c r="F1036" s="72"/>
      <c r="G1036" s="71"/>
      <c r="H1036" s="71"/>
      <c r="I1036" s="71"/>
      <c r="J1036" s="71"/>
    </row>
    <row r="1037" spans="1:13" ht="15" customHeight="1" x14ac:dyDescent="0.25">
      <c r="A1037" s="312"/>
      <c r="B1037" s="311"/>
      <c r="C1037" s="91" t="s">
        <v>842</v>
      </c>
      <c r="D1037" s="92"/>
      <c r="E1037" s="96">
        <f>15.99*0.2</f>
        <v>3.1980000000000004</v>
      </c>
      <c r="F1037" s="96"/>
      <c r="G1037" s="32">
        <v>15.99</v>
      </c>
      <c r="H1037" s="34"/>
      <c r="I1037" s="35"/>
      <c r="J1037" s="36"/>
    </row>
    <row r="1038" spans="1:13" x14ac:dyDescent="0.25">
      <c r="A1038" s="312"/>
      <c r="B1038" s="311"/>
      <c r="C1038" s="91" t="s">
        <v>843</v>
      </c>
      <c r="E1038" s="105">
        <v>16</v>
      </c>
      <c r="F1038" s="105"/>
      <c r="G1038" s="105">
        <v>2.61</v>
      </c>
      <c r="H1038" s="34"/>
      <c r="I1038" s="32"/>
      <c r="J1038" s="177">
        <f>E1037+E1038+G1037+G1038</f>
        <v>37.798000000000002</v>
      </c>
      <c r="M1038" s="330" t="s">
        <v>888</v>
      </c>
    </row>
    <row r="1039" spans="1:13" x14ac:dyDescent="0.25">
      <c r="A1039" s="312"/>
      <c r="B1039" s="311"/>
      <c r="D1039" s="105"/>
      <c r="G1039" s="96" t="s">
        <v>839</v>
      </c>
      <c r="H1039" s="34"/>
      <c r="I1039" s="35"/>
      <c r="J1039" s="36"/>
      <c r="M1039" s="330"/>
    </row>
    <row r="1040" spans="1:13" x14ac:dyDescent="0.25">
      <c r="A1040" s="312"/>
      <c r="B1040" s="311"/>
      <c r="C1040" s="91" t="s">
        <v>844</v>
      </c>
      <c r="D1040" s="105"/>
      <c r="G1040">
        <v>16</v>
      </c>
      <c r="H1040" s="38"/>
      <c r="I1040" s="39"/>
      <c r="J1040" s="36"/>
      <c r="M1040" s="330"/>
    </row>
    <row r="1041" spans="1:13" x14ac:dyDescent="0.25">
      <c r="A1041" s="312"/>
      <c r="B1041" s="311"/>
      <c r="C1041" s="100"/>
      <c r="D1041" s="100"/>
      <c r="E1041" s="105">
        <v>16</v>
      </c>
      <c r="F1041" s="105"/>
      <c r="G1041" s="105">
        <v>2.94</v>
      </c>
      <c r="H1041" s="36"/>
      <c r="I1041" s="36"/>
      <c r="J1041" s="177">
        <f>E1041+G1041+G1040</f>
        <v>34.94</v>
      </c>
      <c r="M1041" s="330"/>
    </row>
    <row r="1042" spans="1:13" x14ac:dyDescent="0.25">
      <c r="A1042" s="312"/>
      <c r="B1042" s="311"/>
      <c r="D1042" s="105"/>
      <c r="G1042" s="96"/>
      <c r="H1042" s="36"/>
      <c r="I1042" s="36"/>
      <c r="J1042" s="36"/>
      <c r="M1042" s="331"/>
    </row>
    <row r="1043" spans="1:13" x14ac:dyDescent="0.25">
      <c r="A1043" s="312"/>
      <c r="B1043" s="311"/>
      <c r="C1043" s="91" t="s">
        <v>845</v>
      </c>
      <c r="D1043" s="105"/>
      <c r="H1043" s="34"/>
      <c r="I1043" s="35"/>
      <c r="J1043" s="36"/>
    </row>
    <row r="1044" spans="1:13" x14ac:dyDescent="0.25">
      <c r="A1044" s="312"/>
      <c r="B1044" s="311"/>
      <c r="C1044" s="100"/>
      <c r="D1044" s="100"/>
      <c r="E1044" s="105">
        <v>19.399999999999999</v>
      </c>
      <c r="F1044" s="105"/>
      <c r="G1044" s="105"/>
      <c r="H1044" s="32"/>
      <c r="I1044" s="67"/>
      <c r="J1044" s="176">
        <f>E1044</f>
        <v>19.399999999999999</v>
      </c>
    </row>
    <row r="1045" spans="1:13" x14ac:dyDescent="0.25">
      <c r="A1045" s="76"/>
      <c r="B1045" s="174"/>
      <c r="D1045" s="105"/>
      <c r="G1045" s="96"/>
      <c r="H1045" s="32"/>
      <c r="I1045" s="67"/>
      <c r="J1045" s="176"/>
    </row>
    <row r="1046" spans="1:13" x14ac:dyDescent="0.25">
      <c r="A1046" s="76"/>
      <c r="B1046" s="174"/>
      <c r="C1046" s="91" t="s">
        <v>846</v>
      </c>
      <c r="D1046" s="105"/>
      <c r="H1046" s="32"/>
      <c r="I1046" s="67"/>
      <c r="J1046" s="176"/>
    </row>
    <row r="1047" spans="1:13" x14ac:dyDescent="0.25">
      <c r="A1047" s="76"/>
      <c r="B1047" s="174"/>
      <c r="C1047" s="100"/>
      <c r="D1047" s="100"/>
      <c r="E1047" s="105">
        <v>15.44</v>
      </c>
      <c r="F1047" s="105"/>
      <c r="G1047" s="105"/>
      <c r="H1047" s="32"/>
      <c r="I1047" s="67"/>
      <c r="J1047" s="176">
        <f>E1047</f>
        <v>15.44</v>
      </c>
    </row>
    <row r="1048" spans="1:13" x14ac:dyDescent="0.25">
      <c r="A1048" s="76"/>
      <c r="B1048" s="174"/>
      <c r="C1048" s="91" t="s">
        <v>847</v>
      </c>
      <c r="D1048" s="105"/>
      <c r="H1048" s="32"/>
      <c r="I1048" s="67"/>
      <c r="J1048" s="176"/>
    </row>
    <row r="1049" spans="1:13" x14ac:dyDescent="0.25">
      <c r="A1049" s="76"/>
      <c r="B1049" s="174"/>
      <c r="C1049" s="100"/>
      <c r="D1049" s="100"/>
      <c r="E1049" s="105">
        <v>16.2</v>
      </c>
      <c r="F1049" s="105"/>
      <c r="G1049" s="105"/>
      <c r="H1049" s="32"/>
      <c r="I1049" s="67"/>
      <c r="J1049" s="176"/>
    </row>
    <row r="1050" spans="1:13" x14ac:dyDescent="0.25">
      <c r="A1050" s="76"/>
      <c r="B1050" s="174"/>
      <c r="D1050" s="105"/>
      <c r="G1050" s="96" t="s">
        <v>839</v>
      </c>
      <c r="H1050" s="32"/>
      <c r="I1050" s="67"/>
      <c r="J1050" s="176"/>
    </row>
    <row r="1051" spans="1:13" x14ac:dyDescent="0.25">
      <c r="A1051" s="76"/>
      <c r="B1051" s="174"/>
      <c r="C1051" s="91" t="s">
        <v>848</v>
      </c>
      <c r="D1051" s="105"/>
      <c r="G1051">
        <v>15.87</v>
      </c>
      <c r="H1051" s="32"/>
      <c r="I1051" s="67"/>
      <c r="J1051" s="176"/>
    </row>
    <row r="1052" spans="1:13" x14ac:dyDescent="0.25">
      <c r="A1052" s="76"/>
      <c r="B1052" s="174"/>
      <c r="C1052" s="100"/>
      <c r="D1052" s="100"/>
      <c r="E1052" s="105">
        <v>16.27</v>
      </c>
      <c r="F1052" s="105"/>
      <c r="G1052" s="105">
        <v>2.61</v>
      </c>
      <c r="H1052" s="32"/>
      <c r="I1052" s="67"/>
      <c r="J1052" s="176">
        <f>E1052+G1051+G1052</f>
        <v>34.75</v>
      </c>
    </row>
    <row r="1053" spans="1:13" x14ac:dyDescent="0.25">
      <c r="A1053" s="76"/>
      <c r="B1053" s="174"/>
      <c r="D1053" s="105"/>
      <c r="G1053" s="96"/>
      <c r="H1053" s="32"/>
      <c r="I1053" s="67"/>
      <c r="J1053" s="176"/>
    </row>
    <row r="1054" spans="1:13" x14ac:dyDescent="0.25">
      <c r="A1054" s="76"/>
      <c r="B1054" s="174"/>
      <c r="C1054" s="91" t="s">
        <v>849</v>
      </c>
      <c r="D1054" s="105"/>
      <c r="H1054" s="32"/>
      <c r="I1054" s="67"/>
      <c r="J1054" s="176"/>
    </row>
    <row r="1055" spans="1:13" x14ac:dyDescent="0.25">
      <c r="A1055" s="76"/>
      <c r="B1055" s="174"/>
      <c r="C1055" s="100"/>
      <c r="D1055" s="100"/>
      <c r="E1055" s="105">
        <v>16.21</v>
      </c>
      <c r="F1055" s="105"/>
      <c r="G1055" s="105"/>
      <c r="H1055" s="32"/>
      <c r="I1055" s="67"/>
      <c r="J1055" s="176">
        <f>E1055</f>
        <v>16.21</v>
      </c>
    </row>
    <row r="1056" spans="1:13" x14ac:dyDescent="0.25">
      <c r="A1056" s="76"/>
      <c r="B1056" s="174"/>
      <c r="D1056" s="105"/>
      <c r="G1056" s="96"/>
      <c r="H1056" s="32"/>
      <c r="I1056" s="67"/>
      <c r="J1056" s="176"/>
    </row>
    <row r="1057" spans="1:10" x14ac:dyDescent="0.25">
      <c r="A1057" s="76"/>
      <c r="B1057" s="174"/>
      <c r="C1057" s="91" t="s">
        <v>850</v>
      </c>
      <c r="D1057" s="105"/>
      <c r="H1057" s="32"/>
      <c r="I1057" s="67"/>
      <c r="J1057" s="176"/>
    </row>
    <row r="1058" spans="1:10" x14ac:dyDescent="0.25">
      <c r="A1058" s="76"/>
      <c r="B1058" s="174"/>
      <c r="C1058" s="100"/>
      <c r="D1058" s="100"/>
      <c r="E1058" s="105">
        <v>15.87</v>
      </c>
      <c r="F1058" s="105"/>
      <c r="G1058" s="105"/>
      <c r="H1058" s="32"/>
      <c r="I1058" s="67"/>
      <c r="J1058" s="176">
        <f>E1058</f>
        <v>15.87</v>
      </c>
    </row>
    <row r="1059" spans="1:10" x14ac:dyDescent="0.25">
      <c r="A1059" s="76"/>
      <c r="B1059" s="174"/>
      <c r="D1059" s="105"/>
      <c r="G1059" s="96"/>
      <c r="H1059" s="32"/>
      <c r="I1059" s="67"/>
      <c r="J1059" s="176"/>
    </row>
    <row r="1060" spans="1:10" x14ac:dyDescent="0.25">
      <c r="A1060" s="76"/>
      <c r="B1060" s="174"/>
      <c r="C1060" s="91" t="s">
        <v>851</v>
      </c>
      <c r="D1060" s="105"/>
      <c r="H1060" s="32"/>
      <c r="I1060" s="67"/>
      <c r="J1060" s="176"/>
    </row>
    <row r="1061" spans="1:10" x14ac:dyDescent="0.25">
      <c r="A1061" s="76"/>
      <c r="B1061" s="174"/>
      <c r="C1061" s="100"/>
      <c r="D1061" s="100"/>
      <c r="E1061" s="105">
        <v>22.4</v>
      </c>
      <c r="F1061" s="105"/>
      <c r="G1061" s="105"/>
      <c r="H1061" s="32"/>
      <c r="I1061" s="67"/>
      <c r="J1061" s="176">
        <f>E1061</f>
        <v>22.4</v>
      </c>
    </row>
    <row r="1062" spans="1:10" x14ac:dyDescent="0.25">
      <c r="A1062" s="76"/>
      <c r="B1062" s="174"/>
      <c r="D1062" s="105"/>
      <c r="G1062" s="96"/>
      <c r="H1062" s="32"/>
      <c r="I1062" s="67"/>
      <c r="J1062" s="176"/>
    </row>
    <row r="1063" spans="1:10" x14ac:dyDescent="0.25">
      <c r="A1063" s="76"/>
      <c r="B1063" s="174"/>
      <c r="C1063" s="91" t="s">
        <v>852</v>
      </c>
      <c r="D1063" s="105"/>
      <c r="H1063" s="32"/>
      <c r="I1063" s="67"/>
      <c r="J1063" s="176"/>
    </row>
    <row r="1064" spans="1:10" x14ac:dyDescent="0.25">
      <c r="A1064" s="76"/>
      <c r="B1064" s="174"/>
      <c r="C1064" s="100"/>
      <c r="D1064" s="100"/>
      <c r="E1064" s="105">
        <v>22.6</v>
      </c>
      <c r="F1064" s="105"/>
      <c r="G1064" s="105"/>
      <c r="H1064" s="32"/>
      <c r="I1064" s="67"/>
      <c r="J1064" s="176">
        <f>E1064</f>
        <v>22.6</v>
      </c>
    </row>
    <row r="1065" spans="1:10" x14ac:dyDescent="0.25">
      <c r="A1065" s="76"/>
      <c r="B1065" s="174"/>
      <c r="D1065" s="105"/>
      <c r="G1065" s="96"/>
      <c r="H1065" s="32"/>
      <c r="I1065" s="67"/>
      <c r="J1065" s="176"/>
    </row>
    <row r="1066" spans="1:10" x14ac:dyDescent="0.25">
      <c r="A1066" s="76"/>
      <c r="B1066" s="174"/>
      <c r="C1066" s="91" t="s">
        <v>854</v>
      </c>
      <c r="D1066" s="105"/>
      <c r="H1066" s="32"/>
      <c r="I1066" s="67"/>
      <c r="J1066" s="176"/>
    </row>
    <row r="1067" spans="1:10" x14ac:dyDescent="0.25">
      <c r="A1067" s="76"/>
      <c r="B1067" s="174"/>
      <c r="C1067" s="100"/>
      <c r="D1067" s="100"/>
      <c r="E1067" s="105">
        <v>22.41</v>
      </c>
      <c r="F1067" s="105"/>
      <c r="G1067" s="105"/>
      <c r="H1067" s="32"/>
      <c r="I1067" s="67"/>
      <c r="J1067" s="176">
        <f>E1067</f>
        <v>22.41</v>
      </c>
    </row>
    <row r="1068" spans="1:10" x14ac:dyDescent="0.25">
      <c r="A1068" s="76"/>
      <c r="B1068" s="174"/>
      <c r="D1068" s="105"/>
      <c r="G1068" s="96"/>
      <c r="H1068" s="32"/>
      <c r="I1068" s="67"/>
      <c r="J1068" s="176"/>
    </row>
    <row r="1069" spans="1:10" x14ac:dyDescent="0.25">
      <c r="A1069" s="76"/>
      <c r="B1069" s="174"/>
      <c r="C1069" s="91" t="s">
        <v>855</v>
      </c>
      <c r="D1069" s="105"/>
      <c r="H1069" s="32"/>
      <c r="I1069" s="67"/>
      <c r="J1069" s="176"/>
    </row>
    <row r="1070" spans="1:10" x14ac:dyDescent="0.25">
      <c r="A1070" s="76"/>
      <c r="B1070" s="174"/>
      <c r="C1070" s="100"/>
      <c r="D1070" s="100"/>
      <c r="E1070" s="105">
        <v>27.76</v>
      </c>
      <c r="F1070" s="105"/>
      <c r="G1070" s="105"/>
      <c r="H1070" s="32"/>
      <c r="I1070" s="67"/>
      <c r="J1070" s="176">
        <f>E1070</f>
        <v>27.76</v>
      </c>
    </row>
    <row r="1071" spans="1:10" x14ac:dyDescent="0.25">
      <c r="A1071" s="76"/>
      <c r="B1071" s="174"/>
      <c r="D1071" s="105"/>
      <c r="G1071" s="96" t="s">
        <v>839</v>
      </c>
      <c r="H1071" s="32"/>
      <c r="I1071" s="67"/>
      <c r="J1071" s="176"/>
    </row>
    <row r="1072" spans="1:10" x14ac:dyDescent="0.25">
      <c r="A1072" s="76"/>
      <c r="B1072" s="174"/>
      <c r="C1072" s="91" t="s">
        <v>857</v>
      </c>
      <c r="D1072" s="105"/>
      <c r="G1072">
        <v>26.51</v>
      </c>
      <c r="H1072" s="32"/>
      <c r="I1072" s="67"/>
      <c r="J1072" s="176"/>
    </row>
    <row r="1073" spans="1:10" x14ac:dyDescent="0.25">
      <c r="A1073" s="76"/>
      <c r="B1073" s="174"/>
      <c r="C1073" s="100"/>
      <c r="D1073" s="100"/>
      <c r="E1073" s="105">
        <v>28.91</v>
      </c>
      <c r="F1073" s="105"/>
      <c r="G1073" s="105"/>
      <c r="H1073" s="32"/>
      <c r="I1073" s="67"/>
      <c r="J1073" s="176">
        <f>E1073+G1072</f>
        <v>55.42</v>
      </c>
    </row>
    <row r="1074" spans="1:10" x14ac:dyDescent="0.25">
      <c r="A1074" s="76"/>
      <c r="B1074" s="174"/>
      <c r="D1074" s="105"/>
      <c r="E1074" s="105"/>
      <c r="F1074" s="105"/>
      <c r="G1074" s="105" t="s">
        <v>839</v>
      </c>
      <c r="H1074" s="32"/>
      <c r="I1074" s="67"/>
      <c r="J1074" s="176"/>
    </row>
    <row r="1075" spans="1:10" x14ac:dyDescent="0.25">
      <c r="A1075" s="76"/>
      <c r="B1075" s="174"/>
      <c r="C1075" t="s">
        <v>858</v>
      </c>
      <c r="D1075" s="105"/>
      <c r="G1075">
        <v>15.42</v>
      </c>
      <c r="H1075" s="32"/>
      <c r="I1075" s="67"/>
      <c r="J1075" s="176"/>
    </row>
    <row r="1076" spans="1:10" x14ac:dyDescent="0.25">
      <c r="A1076" s="76"/>
      <c r="B1076" s="174"/>
      <c r="C1076" s="91"/>
      <c r="D1076" s="105"/>
      <c r="E1076" s="105">
        <v>16.62</v>
      </c>
      <c r="F1076" s="105"/>
      <c r="G1076" s="105"/>
      <c r="H1076" s="32"/>
      <c r="I1076" s="67"/>
      <c r="J1076" s="176">
        <f>E1076+G1075</f>
        <v>32.04</v>
      </c>
    </row>
    <row r="1077" spans="1:10" x14ac:dyDescent="0.25">
      <c r="A1077" s="76"/>
      <c r="B1077" s="174"/>
      <c r="D1077" s="105"/>
      <c r="E1077" s="105"/>
      <c r="F1077" s="105"/>
      <c r="G1077" s="105" t="s">
        <v>839</v>
      </c>
      <c r="H1077" s="32"/>
      <c r="I1077" s="67"/>
      <c r="J1077" s="176"/>
    </row>
    <row r="1078" spans="1:10" x14ac:dyDescent="0.25">
      <c r="A1078" s="76"/>
      <c r="B1078" s="174"/>
      <c r="C1078" t="s">
        <v>859</v>
      </c>
      <c r="D1078" s="105"/>
      <c r="G1078">
        <v>17.28</v>
      </c>
      <c r="H1078" s="32"/>
      <c r="I1078" s="67"/>
      <c r="J1078" s="176"/>
    </row>
    <row r="1079" spans="1:10" x14ac:dyDescent="0.25">
      <c r="A1079" s="76"/>
      <c r="B1079" s="174"/>
      <c r="C1079" s="91"/>
      <c r="D1079" s="105"/>
      <c r="E1079" s="105">
        <v>18.68</v>
      </c>
      <c r="F1079" s="105"/>
      <c r="G1079" s="105"/>
      <c r="H1079" s="32"/>
      <c r="I1079" s="67"/>
      <c r="J1079" s="176">
        <f>E1079+G1078</f>
        <v>35.96</v>
      </c>
    </row>
    <row r="1080" spans="1:10" x14ac:dyDescent="0.25">
      <c r="A1080" s="76"/>
      <c r="B1080" s="174"/>
      <c r="C1080" s="91"/>
      <c r="D1080" s="105"/>
      <c r="E1080" s="105"/>
      <c r="F1080" s="105"/>
      <c r="G1080" s="105">
        <v>100</v>
      </c>
      <c r="H1080" s="32"/>
      <c r="I1080" s="67"/>
      <c r="J1080" s="176"/>
    </row>
    <row r="1081" spans="1:10" x14ac:dyDescent="0.25">
      <c r="A1081" s="76"/>
      <c r="B1081" s="174"/>
      <c r="C1081" s="91" t="s">
        <v>860</v>
      </c>
      <c r="D1081" s="105"/>
      <c r="E1081" s="105">
        <v>263</v>
      </c>
      <c r="F1081" s="105"/>
      <c r="G1081" s="105"/>
      <c r="H1081" s="32"/>
      <c r="I1081" s="67"/>
      <c r="J1081" s="176"/>
    </row>
    <row r="1082" spans="1:10" x14ac:dyDescent="0.25">
      <c r="A1082" s="76"/>
      <c r="B1082" s="174"/>
      <c r="C1082" s="91" t="s">
        <v>861</v>
      </c>
      <c r="D1082" s="105"/>
      <c r="E1082" s="105"/>
      <c r="F1082" s="105"/>
      <c r="G1082" s="105"/>
      <c r="H1082" s="32"/>
      <c r="I1082" s="67"/>
      <c r="J1082" s="176">
        <f>E1081+G1080</f>
        <v>363</v>
      </c>
    </row>
    <row r="1083" spans="1:10" x14ac:dyDescent="0.25">
      <c r="A1083" s="76"/>
      <c r="B1083" s="174"/>
      <c r="C1083" s="91"/>
      <c r="D1083" s="105"/>
      <c r="E1083" s="105"/>
      <c r="F1083" s="105"/>
      <c r="G1083" s="105">
        <v>11.2</v>
      </c>
      <c r="H1083" s="32"/>
      <c r="I1083" s="67"/>
      <c r="J1083" s="176"/>
    </row>
    <row r="1084" spans="1:10" x14ac:dyDescent="0.25">
      <c r="A1084" s="76"/>
      <c r="B1084" s="174"/>
      <c r="C1084" s="91" t="s">
        <v>862</v>
      </c>
      <c r="D1084" s="105"/>
      <c r="E1084" s="105">
        <v>35.15</v>
      </c>
      <c r="F1084" s="105"/>
      <c r="G1084" s="105"/>
      <c r="H1084" s="32"/>
      <c r="I1084" s="67"/>
      <c r="J1084" s="176"/>
    </row>
    <row r="1085" spans="1:10" x14ac:dyDescent="0.25">
      <c r="A1085" s="76"/>
      <c r="B1085" s="174"/>
      <c r="C1085" s="91" t="s">
        <v>861</v>
      </c>
      <c r="D1085" s="105"/>
      <c r="E1085" s="105"/>
      <c r="F1085" s="105"/>
      <c r="G1085" s="105"/>
      <c r="H1085" s="32"/>
      <c r="I1085" s="67"/>
      <c r="J1085" s="176">
        <f>E1084+G1083</f>
        <v>46.349999999999994</v>
      </c>
    </row>
    <row r="1086" spans="1:10" x14ac:dyDescent="0.25">
      <c r="A1086" s="76"/>
      <c r="B1086" s="174"/>
      <c r="C1086" s="91" t="s">
        <v>863</v>
      </c>
      <c r="D1086" s="105"/>
      <c r="E1086" s="105"/>
      <c r="F1086" s="105"/>
      <c r="G1086" s="105"/>
      <c r="H1086" s="32"/>
      <c r="I1086" s="67"/>
      <c r="J1086" s="176"/>
    </row>
    <row r="1087" spans="1:10" x14ac:dyDescent="0.25">
      <c r="A1087" s="76"/>
      <c r="B1087" s="174"/>
      <c r="D1087" s="105"/>
      <c r="G1087" s="96"/>
      <c r="H1087" s="32"/>
      <c r="I1087" s="67"/>
      <c r="J1087" s="176"/>
    </row>
    <row r="1088" spans="1:10" x14ac:dyDescent="0.25">
      <c r="A1088" s="76"/>
      <c r="B1088" s="174"/>
      <c r="C1088" s="91" t="s">
        <v>864</v>
      </c>
      <c r="D1088" s="105"/>
      <c r="H1088" s="32"/>
      <c r="I1088" s="67"/>
      <c r="J1088" s="176"/>
    </row>
    <row r="1089" spans="1:10" x14ac:dyDescent="0.25">
      <c r="A1089" s="76"/>
      <c r="B1089" s="174"/>
      <c r="C1089" s="100"/>
      <c r="D1089" s="100"/>
      <c r="E1089" s="105">
        <v>33.24</v>
      </c>
      <c r="F1089" s="105"/>
      <c r="G1089" s="105"/>
      <c r="H1089" s="32"/>
      <c r="I1089" s="67"/>
      <c r="J1089" s="176">
        <f>E1089</f>
        <v>33.24</v>
      </c>
    </row>
    <row r="1090" spans="1:10" x14ac:dyDescent="0.25">
      <c r="A1090" s="76"/>
      <c r="B1090" s="174"/>
      <c r="C1090" s="91"/>
      <c r="D1090" s="105"/>
      <c r="E1090" s="105"/>
      <c r="F1090" s="105"/>
      <c r="G1090" s="105"/>
      <c r="H1090" s="32"/>
      <c r="I1090" s="67"/>
      <c r="J1090" s="176"/>
    </row>
    <row r="1091" spans="1:10" x14ac:dyDescent="0.25">
      <c r="A1091" s="76"/>
      <c r="B1091" s="174"/>
      <c r="D1091" s="105"/>
      <c r="G1091" s="96"/>
      <c r="H1091" s="32"/>
      <c r="I1091" s="67"/>
      <c r="J1091" s="176"/>
    </row>
    <row r="1092" spans="1:10" x14ac:dyDescent="0.25">
      <c r="A1092" s="76"/>
      <c r="B1092" s="174"/>
      <c r="C1092" s="91" t="s">
        <v>865</v>
      </c>
      <c r="D1092" s="105"/>
      <c r="H1092" s="32"/>
      <c r="I1092" s="67"/>
      <c r="J1092" s="176"/>
    </row>
    <row r="1093" spans="1:10" x14ac:dyDescent="0.25">
      <c r="A1093" s="76"/>
      <c r="B1093" s="174"/>
      <c r="C1093" s="100"/>
      <c r="D1093" s="100"/>
      <c r="E1093" s="105">
        <v>33.24</v>
      </c>
      <c r="F1093" s="105"/>
      <c r="G1093" s="105"/>
      <c r="H1093" s="32"/>
      <c r="I1093" s="67"/>
      <c r="J1093" s="176">
        <f>E1093</f>
        <v>33.24</v>
      </c>
    </row>
    <row r="1094" spans="1:10" x14ac:dyDescent="0.25">
      <c r="A1094" s="76"/>
      <c r="B1094" s="174"/>
      <c r="C1094" s="91"/>
      <c r="D1094" s="105"/>
      <c r="E1094" s="105"/>
      <c r="F1094" s="105"/>
      <c r="G1094" s="105"/>
      <c r="H1094" s="32"/>
      <c r="I1094" s="67"/>
      <c r="J1094" s="176"/>
    </row>
    <row r="1095" spans="1:10" x14ac:dyDescent="0.25">
      <c r="A1095" s="76"/>
      <c r="B1095" s="174"/>
      <c r="D1095" s="105"/>
      <c r="G1095" s="96"/>
      <c r="H1095" s="32"/>
      <c r="I1095" s="67"/>
      <c r="J1095" s="176"/>
    </row>
    <row r="1096" spans="1:10" x14ac:dyDescent="0.25">
      <c r="A1096" s="76"/>
      <c r="B1096" s="174"/>
      <c r="C1096" s="91" t="s">
        <v>866</v>
      </c>
      <c r="D1096" s="105"/>
      <c r="H1096" s="32"/>
      <c r="I1096" s="67"/>
      <c r="J1096" s="176"/>
    </row>
    <row r="1097" spans="1:10" x14ac:dyDescent="0.25">
      <c r="A1097" s="76"/>
      <c r="B1097" s="174"/>
      <c r="C1097" s="100"/>
      <c r="D1097" s="100"/>
      <c r="E1097" s="105">
        <v>30</v>
      </c>
      <c r="F1097" s="105"/>
      <c r="G1097" s="105"/>
      <c r="H1097" s="32"/>
      <c r="I1097" s="67"/>
      <c r="J1097" s="176"/>
    </row>
    <row r="1098" spans="1:10" x14ac:dyDescent="0.25">
      <c r="A1098" s="76"/>
      <c r="B1098" s="174"/>
      <c r="C1098" s="91"/>
      <c r="D1098" s="105"/>
      <c r="E1098" s="105"/>
      <c r="F1098" s="105"/>
      <c r="G1098" s="105"/>
      <c r="H1098" s="32"/>
      <c r="I1098" s="67"/>
      <c r="J1098" s="176">
        <f>E1097</f>
        <v>30</v>
      </c>
    </row>
    <row r="1099" spans="1:10" x14ac:dyDescent="0.25">
      <c r="A1099" s="76"/>
      <c r="B1099" s="174"/>
      <c r="D1099" s="105"/>
      <c r="G1099" s="96"/>
      <c r="H1099" s="32"/>
      <c r="I1099" s="67"/>
      <c r="J1099" s="176"/>
    </row>
    <row r="1100" spans="1:10" x14ac:dyDescent="0.25">
      <c r="A1100" s="76"/>
      <c r="B1100" s="174"/>
      <c r="C1100" s="91" t="s">
        <v>867</v>
      </c>
      <c r="D1100" s="105"/>
      <c r="H1100" s="32"/>
      <c r="I1100" s="67"/>
      <c r="J1100" s="176"/>
    </row>
    <row r="1101" spans="1:10" x14ac:dyDescent="0.25">
      <c r="A1101" s="76"/>
      <c r="B1101" s="174"/>
      <c r="C1101" s="100"/>
      <c r="D1101" s="100"/>
      <c r="E1101" s="105">
        <v>30.21</v>
      </c>
      <c r="F1101" s="105"/>
      <c r="G1101" s="105"/>
      <c r="H1101" s="32"/>
      <c r="I1101" s="67"/>
      <c r="J1101" s="176">
        <f>E1101</f>
        <v>30.21</v>
      </c>
    </row>
    <row r="1102" spans="1:10" x14ac:dyDescent="0.25">
      <c r="A1102" s="76"/>
      <c r="B1102" s="174"/>
      <c r="D1102" s="105"/>
      <c r="G1102" s="96"/>
      <c r="H1102" s="32"/>
      <c r="I1102" s="67"/>
      <c r="J1102" s="176"/>
    </row>
    <row r="1103" spans="1:10" x14ac:dyDescent="0.25">
      <c r="A1103" s="76"/>
      <c r="B1103" s="174"/>
      <c r="C1103" s="91" t="s">
        <v>868</v>
      </c>
      <c r="D1103" s="105"/>
      <c r="H1103" s="32"/>
      <c r="I1103" s="67"/>
      <c r="J1103" s="176"/>
    </row>
    <row r="1104" spans="1:10" x14ac:dyDescent="0.25">
      <c r="A1104" s="76"/>
      <c r="B1104" s="174"/>
      <c r="C1104" s="100"/>
      <c r="D1104" s="100"/>
      <c r="E1104" s="105">
        <v>30.21</v>
      </c>
      <c r="F1104" s="105"/>
      <c r="G1104" s="105"/>
      <c r="H1104" s="32"/>
      <c r="I1104" s="67"/>
      <c r="J1104" s="176">
        <f>E1104</f>
        <v>30.21</v>
      </c>
    </row>
    <row r="1105" spans="1:10" x14ac:dyDescent="0.25">
      <c r="A1105" s="76"/>
      <c r="B1105" s="174"/>
      <c r="D1105" s="105"/>
      <c r="G1105" s="96"/>
      <c r="H1105" s="32"/>
      <c r="I1105" s="67"/>
      <c r="J1105" s="176"/>
    </row>
    <row r="1106" spans="1:10" x14ac:dyDescent="0.25">
      <c r="A1106" s="76"/>
      <c r="B1106" s="174"/>
      <c r="C1106" s="91" t="s">
        <v>869</v>
      </c>
      <c r="D1106" s="105"/>
      <c r="H1106" s="32"/>
      <c r="I1106" s="67"/>
      <c r="J1106" s="176"/>
    </row>
    <row r="1107" spans="1:10" x14ac:dyDescent="0.25">
      <c r="A1107" s="76"/>
      <c r="B1107" s="174"/>
      <c r="C1107" s="100"/>
      <c r="D1107" s="100"/>
      <c r="E1107" s="105">
        <v>7.86</v>
      </c>
      <c r="F1107" s="105"/>
      <c r="G1107" s="105"/>
      <c r="H1107" s="32"/>
      <c r="I1107" s="67"/>
      <c r="J1107" s="176">
        <f>E1107</f>
        <v>7.86</v>
      </c>
    </row>
    <row r="1108" spans="1:10" x14ac:dyDescent="0.25">
      <c r="A1108" s="76"/>
      <c r="B1108" s="174"/>
      <c r="D1108" s="105"/>
      <c r="G1108" s="96"/>
      <c r="H1108" s="32"/>
      <c r="I1108" s="67"/>
      <c r="J1108" s="176"/>
    </row>
    <row r="1109" spans="1:10" x14ac:dyDescent="0.25">
      <c r="A1109" s="76"/>
      <c r="B1109" s="174"/>
      <c r="C1109" s="91" t="s">
        <v>870</v>
      </c>
      <c r="D1109" s="105"/>
      <c r="H1109" s="32"/>
      <c r="I1109" s="67"/>
      <c r="J1109" s="176"/>
    </row>
    <row r="1110" spans="1:10" x14ac:dyDescent="0.25">
      <c r="A1110" s="76"/>
      <c r="B1110" s="174"/>
      <c r="C1110" s="100"/>
      <c r="D1110" s="100"/>
      <c r="E1110" s="105">
        <v>7.86</v>
      </c>
      <c r="F1110" s="105"/>
      <c r="G1110" s="105"/>
      <c r="H1110" s="32"/>
      <c r="I1110" s="67"/>
      <c r="J1110" s="176">
        <f>E1110</f>
        <v>7.86</v>
      </c>
    </row>
    <row r="1111" spans="1:10" x14ac:dyDescent="0.25">
      <c r="A1111" s="76"/>
      <c r="B1111" s="174"/>
      <c r="D1111" s="105"/>
      <c r="G1111" s="96"/>
      <c r="H1111" s="32"/>
      <c r="I1111" s="67"/>
      <c r="J1111" s="176"/>
    </row>
    <row r="1112" spans="1:10" x14ac:dyDescent="0.25">
      <c r="A1112" s="76"/>
      <c r="B1112" s="174"/>
      <c r="C1112" s="91" t="s">
        <v>871</v>
      </c>
      <c r="D1112" s="105"/>
      <c r="H1112" s="32"/>
      <c r="I1112" s="67"/>
      <c r="J1112" s="176"/>
    </row>
    <row r="1113" spans="1:10" x14ac:dyDescent="0.25">
      <c r="A1113" s="76"/>
      <c r="B1113" s="174"/>
      <c r="C1113" s="100"/>
      <c r="D1113" s="100"/>
      <c r="E1113" s="105">
        <v>7.32</v>
      </c>
      <c r="F1113" s="105"/>
      <c r="G1113" s="105"/>
      <c r="H1113" s="32"/>
      <c r="I1113" s="67"/>
      <c r="J1113" s="176">
        <f>E1113</f>
        <v>7.32</v>
      </c>
    </row>
    <row r="1114" spans="1:10" x14ac:dyDescent="0.25">
      <c r="A1114" s="76"/>
      <c r="B1114" s="174"/>
      <c r="D1114" s="105"/>
      <c r="G1114" s="96"/>
      <c r="H1114" s="32"/>
      <c r="I1114" s="67"/>
      <c r="J1114" s="176"/>
    </row>
    <row r="1115" spans="1:10" x14ac:dyDescent="0.25">
      <c r="A1115" s="76"/>
      <c r="B1115" s="174"/>
      <c r="C1115" s="91" t="s">
        <v>872</v>
      </c>
      <c r="D1115" s="105"/>
      <c r="H1115" s="32"/>
      <c r="I1115" s="67"/>
      <c r="J1115" s="176"/>
    </row>
    <row r="1116" spans="1:10" x14ac:dyDescent="0.25">
      <c r="A1116" s="76"/>
      <c r="B1116" s="174"/>
      <c r="C1116" s="100"/>
      <c r="D1116" s="100"/>
      <c r="E1116" s="105">
        <v>7.32</v>
      </c>
      <c r="F1116" s="105"/>
      <c r="G1116" s="105"/>
      <c r="H1116" s="32"/>
      <c r="I1116" s="67"/>
      <c r="J1116" s="176">
        <f>E1116</f>
        <v>7.32</v>
      </c>
    </row>
    <row r="1117" spans="1:10" x14ac:dyDescent="0.25">
      <c r="A1117" s="76"/>
      <c r="B1117" s="174"/>
      <c r="D1117" s="105"/>
      <c r="G1117" s="96"/>
      <c r="H1117" s="32"/>
      <c r="I1117" s="67"/>
      <c r="J1117" s="176"/>
    </row>
    <row r="1118" spans="1:10" x14ac:dyDescent="0.25">
      <c r="A1118" s="76"/>
      <c r="B1118" s="174"/>
      <c r="C1118" s="91" t="s">
        <v>873</v>
      </c>
      <c r="D1118" s="105"/>
      <c r="G1118">
        <v>25</v>
      </c>
      <c r="H1118" s="32"/>
      <c r="I1118" s="67"/>
      <c r="J1118" s="176"/>
    </row>
    <row r="1119" spans="1:10" x14ac:dyDescent="0.25">
      <c r="A1119" s="76"/>
      <c r="B1119" s="174"/>
      <c r="C1119" s="100" t="s">
        <v>874</v>
      </c>
      <c r="D1119" s="100"/>
      <c r="E1119" s="105">
        <v>50.84</v>
      </c>
      <c r="F1119" s="105"/>
      <c r="G1119" s="105"/>
      <c r="H1119" s="32"/>
      <c r="I1119" s="67"/>
      <c r="J1119" s="176">
        <f>E1119+G1118</f>
        <v>75.84</v>
      </c>
    </row>
    <row r="1120" spans="1:10" x14ac:dyDescent="0.25">
      <c r="A1120" s="76"/>
      <c r="B1120" s="174"/>
      <c r="D1120" s="105"/>
      <c r="G1120" s="96" t="s">
        <v>839</v>
      </c>
      <c r="H1120" s="32"/>
      <c r="I1120" s="67"/>
      <c r="J1120" s="176"/>
    </row>
    <row r="1121" spans="1:10" x14ac:dyDescent="0.25">
      <c r="A1121" s="76"/>
      <c r="B1121" s="174"/>
      <c r="C1121" s="91" t="s">
        <v>875</v>
      </c>
      <c r="D1121" s="105"/>
      <c r="G1121">
        <v>25</v>
      </c>
      <c r="H1121" s="32"/>
      <c r="I1121" s="67"/>
      <c r="J1121" s="176"/>
    </row>
    <row r="1122" spans="1:10" x14ac:dyDescent="0.25">
      <c r="A1122" s="76"/>
      <c r="B1122" s="174"/>
      <c r="C1122" s="100" t="s">
        <v>874</v>
      </c>
      <c r="D1122" s="100"/>
      <c r="E1122" s="105">
        <v>54.7</v>
      </c>
      <c r="F1122" s="105"/>
      <c r="G1122" s="105"/>
      <c r="H1122" s="32"/>
      <c r="I1122" s="67"/>
      <c r="J1122" s="176">
        <f>E1122+G1121</f>
        <v>79.7</v>
      </c>
    </row>
    <row r="1123" spans="1:10" x14ac:dyDescent="0.25">
      <c r="A1123" s="76"/>
      <c r="B1123" s="174"/>
      <c r="D1123" s="105"/>
      <c r="G1123" s="96" t="s">
        <v>839</v>
      </c>
      <c r="H1123" s="32"/>
      <c r="I1123" s="67"/>
      <c r="J1123" s="176"/>
    </row>
    <row r="1124" spans="1:10" x14ac:dyDescent="0.25">
      <c r="A1124" s="76"/>
      <c r="B1124" s="174"/>
      <c r="C1124" s="91" t="s">
        <v>876</v>
      </c>
      <c r="D1124" s="105"/>
      <c r="H1124" s="32"/>
      <c r="I1124" s="67"/>
      <c r="J1124" s="176"/>
    </row>
    <row r="1125" spans="1:10" x14ac:dyDescent="0.25">
      <c r="A1125" s="76"/>
      <c r="B1125" s="174"/>
      <c r="C1125" s="100" t="s">
        <v>877</v>
      </c>
      <c r="D1125" s="100"/>
      <c r="E1125" s="105">
        <f>7.63+5.91</f>
        <v>13.54</v>
      </c>
      <c r="F1125" s="105"/>
      <c r="G1125" s="105"/>
      <c r="H1125" s="32"/>
      <c r="I1125" s="67"/>
      <c r="J1125" s="176">
        <f>E1125</f>
        <v>13.54</v>
      </c>
    </row>
    <row r="1126" spans="1:10" x14ac:dyDescent="0.25">
      <c r="A1126" s="76"/>
      <c r="B1126" s="174"/>
      <c r="D1126" s="105"/>
      <c r="G1126" s="96" t="s">
        <v>839</v>
      </c>
      <c r="H1126" s="32"/>
      <c r="I1126" s="67"/>
      <c r="J1126" s="176"/>
    </row>
    <row r="1127" spans="1:10" x14ac:dyDescent="0.25">
      <c r="A1127" s="76"/>
      <c r="B1127" s="174"/>
      <c r="C1127" s="91" t="s">
        <v>878</v>
      </c>
      <c r="D1127" s="105"/>
      <c r="H1127" s="32"/>
      <c r="I1127" s="67"/>
      <c r="J1127" s="176"/>
    </row>
    <row r="1128" spans="1:10" x14ac:dyDescent="0.25">
      <c r="A1128" s="76"/>
      <c r="B1128" s="174"/>
      <c r="C1128" s="100"/>
      <c r="D1128" s="100"/>
      <c r="E1128" s="105">
        <v>59.33</v>
      </c>
      <c r="F1128" s="105"/>
      <c r="G1128" s="105"/>
      <c r="H1128" s="32"/>
      <c r="I1128" s="67"/>
      <c r="J1128" s="176">
        <f>E1128</f>
        <v>59.33</v>
      </c>
    </row>
    <row r="1129" spans="1:10" x14ac:dyDescent="0.25">
      <c r="A1129" s="76"/>
      <c r="B1129" s="174"/>
      <c r="D1129" s="105"/>
      <c r="G1129" s="96" t="s">
        <v>839</v>
      </c>
      <c r="H1129" s="32"/>
      <c r="I1129" s="67"/>
      <c r="J1129" s="176"/>
    </row>
    <row r="1130" spans="1:10" x14ac:dyDescent="0.25">
      <c r="A1130" s="76"/>
      <c r="B1130" s="174"/>
      <c r="C1130" s="91" t="s">
        <v>864</v>
      </c>
      <c r="D1130" s="105"/>
      <c r="E1130">
        <f>8.2</f>
        <v>8.1999999999999993</v>
      </c>
      <c r="H1130" s="32"/>
      <c r="I1130" s="67"/>
      <c r="J1130" s="176"/>
    </row>
    <row r="1131" spans="1:10" x14ac:dyDescent="0.25">
      <c r="A1131" s="76"/>
      <c r="B1131" s="174"/>
      <c r="C1131" s="100"/>
      <c r="D1131" s="100"/>
      <c r="E1131" s="105">
        <v>60.55</v>
      </c>
      <c r="F1131" s="105"/>
      <c r="G1131" s="105"/>
      <c r="H1131" s="32"/>
      <c r="I1131" s="67"/>
      <c r="J1131" s="176"/>
    </row>
    <row r="1132" spans="1:10" x14ac:dyDescent="0.25">
      <c r="A1132" s="76"/>
      <c r="B1132" s="174"/>
      <c r="D1132" s="105"/>
      <c r="G1132" s="96" t="s">
        <v>839</v>
      </c>
      <c r="H1132" s="32"/>
      <c r="I1132" s="67"/>
      <c r="J1132" s="176">
        <f>E1131+E1130</f>
        <v>68.75</v>
      </c>
    </row>
    <row r="1133" spans="1:10" x14ac:dyDescent="0.25">
      <c r="A1133" s="76"/>
      <c r="B1133" s="174"/>
      <c r="C1133" s="91" t="s">
        <v>800</v>
      </c>
      <c r="D1133" s="105"/>
      <c r="E1133">
        <v>0</v>
      </c>
      <c r="H1133" s="32"/>
      <c r="I1133" s="67"/>
      <c r="J1133" s="176"/>
    </row>
    <row r="1134" spans="1:10" x14ac:dyDescent="0.25">
      <c r="A1134" s="76"/>
      <c r="B1134" s="174"/>
      <c r="C1134" s="100"/>
      <c r="D1134" s="100"/>
      <c r="E1134" s="105">
        <v>34.72</v>
      </c>
      <c r="F1134" s="105"/>
      <c r="G1134" s="105"/>
      <c r="H1134" s="32"/>
      <c r="I1134" s="67"/>
      <c r="J1134" s="176">
        <f>E1134</f>
        <v>34.72</v>
      </c>
    </row>
    <row r="1135" spans="1:10" x14ac:dyDescent="0.25">
      <c r="A1135" s="76"/>
      <c r="B1135" s="174"/>
      <c r="C1135" s="30"/>
      <c r="D1135" s="30"/>
      <c r="E1135" s="31"/>
      <c r="F1135" s="32"/>
      <c r="G1135" s="32"/>
      <c r="H1135" s="32"/>
      <c r="I1135" s="67"/>
      <c r="J1135" s="176"/>
    </row>
    <row r="1136" spans="1:10" x14ac:dyDescent="0.25">
      <c r="A1136" s="76"/>
      <c r="B1136" s="174"/>
      <c r="C1136" s="30"/>
      <c r="D1136" s="30"/>
      <c r="E1136" s="31"/>
      <c r="F1136" s="32"/>
      <c r="G1136" s="32"/>
      <c r="H1136" s="32"/>
      <c r="I1136" s="67"/>
      <c r="J1136" s="176"/>
    </row>
    <row r="1137" spans="1:13" x14ac:dyDescent="0.25">
      <c r="A1137" s="76"/>
      <c r="B1137" s="174"/>
      <c r="C1137" s="30"/>
      <c r="D1137" s="30"/>
      <c r="E1137" s="31"/>
      <c r="F1137" s="32"/>
      <c r="G1137" s="32"/>
      <c r="H1137" s="32"/>
      <c r="I1137" s="67"/>
      <c r="J1137" s="176"/>
    </row>
    <row r="1138" spans="1:13" x14ac:dyDescent="0.25">
      <c r="A1138" s="76"/>
      <c r="B1138" s="174"/>
      <c r="C1138" s="30"/>
      <c r="D1138" s="30"/>
      <c r="E1138" s="31"/>
      <c r="F1138" s="32"/>
      <c r="G1138" s="32"/>
      <c r="H1138" s="32"/>
      <c r="I1138" s="65" t="s">
        <v>352</v>
      </c>
      <c r="J1138" s="79">
        <f>SUM(J1038:J1136)</f>
        <v>1321.4880000000003</v>
      </c>
    </row>
    <row r="1139" spans="1:13" x14ac:dyDescent="0.25">
      <c r="A1139" s="294" t="s">
        <v>4</v>
      </c>
      <c r="B1139" s="294" t="s">
        <v>336</v>
      </c>
      <c r="C1139" s="307" t="s">
        <v>337</v>
      </c>
      <c r="D1139" s="307" t="s">
        <v>6</v>
      </c>
      <c r="E1139" s="307" t="s">
        <v>338</v>
      </c>
      <c r="F1139" s="307" t="s">
        <v>339</v>
      </c>
      <c r="G1139" s="307" t="s">
        <v>340</v>
      </c>
      <c r="H1139" s="307" t="s">
        <v>341</v>
      </c>
      <c r="I1139" s="307" t="s">
        <v>34</v>
      </c>
      <c r="J1139" s="307" t="s">
        <v>324</v>
      </c>
    </row>
    <row r="1140" spans="1:13" x14ac:dyDescent="0.25">
      <c r="A1140" s="294"/>
      <c r="B1140" s="294"/>
      <c r="C1140" s="308"/>
      <c r="D1140" s="308"/>
      <c r="E1140" s="308"/>
      <c r="F1140" s="308"/>
      <c r="G1140" s="308"/>
      <c r="H1140" s="308"/>
      <c r="I1140" s="308"/>
      <c r="J1140" s="308"/>
    </row>
    <row r="1141" spans="1:13" x14ac:dyDescent="0.25">
      <c r="A1141" s="71"/>
      <c r="B1141" s="71"/>
      <c r="C1141" s="71"/>
      <c r="D1141" s="72" t="s">
        <v>13</v>
      </c>
      <c r="E1141" s="72"/>
      <c r="F1141" s="72"/>
      <c r="G1141" s="71"/>
      <c r="H1141" s="71"/>
      <c r="I1141" s="71"/>
      <c r="J1141" s="71"/>
    </row>
    <row r="1142" spans="1:13" ht="15" customHeight="1" x14ac:dyDescent="0.25">
      <c r="A1142" s="309" t="s">
        <v>32</v>
      </c>
      <c r="B1142" s="311" t="s">
        <v>41</v>
      </c>
      <c r="C1142" s="30"/>
      <c r="D1142" s="53" t="s">
        <v>13</v>
      </c>
      <c r="E1142" s="53"/>
      <c r="F1142" s="53"/>
      <c r="G1142" s="53"/>
      <c r="H1142" s="53"/>
      <c r="I1142" s="53"/>
      <c r="J1142" s="53"/>
    </row>
    <row r="1143" spans="1:13" x14ac:dyDescent="0.25">
      <c r="A1143" s="310"/>
      <c r="B1143" s="311"/>
      <c r="C1143" s="30"/>
      <c r="D1143" s="53"/>
      <c r="E1143" s="68">
        <v>28.5</v>
      </c>
      <c r="F1143" s="32">
        <v>0.15</v>
      </c>
      <c r="G1143" s="53">
        <v>3</v>
      </c>
      <c r="H1143" s="53"/>
      <c r="I1143" s="53"/>
      <c r="J1143" s="53">
        <f>E1143*F1143*G1143</f>
        <v>12.824999999999999</v>
      </c>
    </row>
    <row r="1144" spans="1:13" x14ac:dyDescent="0.25">
      <c r="A1144" s="310"/>
      <c r="B1144" s="311"/>
      <c r="C1144" s="30"/>
      <c r="D1144" s="53"/>
      <c r="E1144" s="68">
        <v>261</v>
      </c>
      <c r="F1144" s="32">
        <v>0.15</v>
      </c>
      <c r="G1144" s="53">
        <v>2.5</v>
      </c>
      <c r="H1144" s="53"/>
      <c r="I1144" s="53"/>
      <c r="J1144" s="53">
        <f>E1144*F1144*G1144</f>
        <v>97.875</v>
      </c>
    </row>
    <row r="1145" spans="1:13" x14ac:dyDescent="0.25">
      <c r="A1145" s="310"/>
      <c r="B1145" s="311"/>
      <c r="C1145" s="30"/>
      <c r="D1145" s="53"/>
      <c r="E1145" s="68">
        <v>34.72</v>
      </c>
      <c r="F1145" s="32">
        <v>0.15</v>
      </c>
      <c r="G1145" s="53">
        <v>1.55</v>
      </c>
      <c r="H1145" s="53"/>
      <c r="I1145" s="53">
        <v>2</v>
      </c>
      <c r="J1145" s="53">
        <f>(E1145*F1145*G1145)*I1145</f>
        <v>16.1448</v>
      </c>
    </row>
    <row r="1146" spans="1:13" x14ac:dyDescent="0.25">
      <c r="A1146" s="310"/>
      <c r="B1146" s="311"/>
      <c r="C1146" s="51"/>
      <c r="D1146" s="36"/>
      <c r="E1146" s="51"/>
      <c r="F1146" s="32"/>
      <c r="G1146" s="53"/>
      <c r="H1146" s="53"/>
      <c r="I1146" s="36"/>
      <c r="J1146" s="53"/>
    </row>
    <row r="1147" spans="1:13" x14ac:dyDescent="0.25">
      <c r="A1147" s="62"/>
      <c r="B1147" s="48"/>
      <c r="C1147" s="30"/>
      <c r="D1147" s="53"/>
      <c r="E1147" s="68"/>
      <c r="F1147" s="32"/>
      <c r="G1147" s="53"/>
      <c r="H1147" s="53"/>
      <c r="I1147" s="53"/>
      <c r="J1147" s="53"/>
    </row>
    <row r="1148" spans="1:13" x14ac:dyDescent="0.25">
      <c r="A1148" s="62"/>
      <c r="B1148" s="48"/>
      <c r="C1148" s="30"/>
      <c r="D1148" s="53"/>
      <c r="E1148" s="68"/>
      <c r="F1148" s="32"/>
      <c r="G1148" s="53"/>
      <c r="H1148" s="53"/>
      <c r="I1148" s="53"/>
      <c r="J1148" s="53"/>
    </row>
    <row r="1149" spans="1:13" x14ac:dyDescent="0.25">
      <c r="A1149" s="47"/>
      <c r="B1149" s="48"/>
      <c r="C1149" s="30"/>
      <c r="D1149" s="53"/>
      <c r="E1149" s="68"/>
      <c r="F1149" s="32"/>
      <c r="G1149" s="53"/>
      <c r="H1149" s="53"/>
      <c r="I1149" s="53"/>
      <c r="J1149" s="53"/>
      <c r="M1149" s="330"/>
    </row>
    <row r="1150" spans="1:13" x14ac:dyDescent="0.25">
      <c r="A1150" s="47"/>
      <c r="B1150" s="48"/>
      <c r="C1150" s="30"/>
      <c r="D1150" s="53"/>
      <c r="E1150" s="68"/>
      <c r="F1150" s="32"/>
      <c r="G1150" s="53"/>
      <c r="H1150" s="53"/>
      <c r="I1150" s="53"/>
      <c r="J1150" s="53"/>
      <c r="M1150" s="330"/>
    </row>
    <row r="1151" spans="1:13" x14ac:dyDescent="0.25">
      <c r="A1151" s="47"/>
      <c r="B1151" s="48"/>
      <c r="C1151" s="30"/>
      <c r="D1151" s="53"/>
      <c r="E1151" s="68"/>
      <c r="F1151" s="32"/>
      <c r="G1151" s="53"/>
      <c r="H1151" s="53"/>
      <c r="I1151" s="53"/>
      <c r="J1151" s="53"/>
      <c r="M1151" s="330"/>
    </row>
    <row r="1152" spans="1:13" x14ac:dyDescent="0.25">
      <c r="A1152" s="47"/>
      <c r="B1152" s="48"/>
      <c r="C1152" s="30"/>
      <c r="D1152" s="53"/>
      <c r="E1152" s="68"/>
      <c r="F1152" s="32"/>
      <c r="G1152" s="53"/>
      <c r="H1152" s="53"/>
      <c r="I1152" s="53"/>
      <c r="J1152" s="53"/>
    </row>
    <row r="1153" spans="1:10" x14ac:dyDescent="0.25">
      <c r="A1153" s="47"/>
      <c r="B1153" s="48"/>
      <c r="C1153" s="30"/>
      <c r="D1153" s="53"/>
      <c r="E1153" s="68"/>
      <c r="F1153" s="32"/>
      <c r="G1153" s="53"/>
      <c r="H1153" s="53"/>
      <c r="I1153" s="53"/>
      <c r="J1153" s="53"/>
    </row>
    <row r="1154" spans="1:10" x14ac:dyDescent="0.25">
      <c r="A1154" s="47"/>
      <c r="B1154" s="48"/>
      <c r="C1154" s="30"/>
      <c r="D1154" s="53"/>
      <c r="E1154" s="68"/>
      <c r="F1154" s="32"/>
      <c r="G1154" s="53"/>
      <c r="H1154" s="53"/>
      <c r="I1154" s="53"/>
      <c r="J1154" s="53"/>
    </row>
    <row r="1155" spans="1:10" x14ac:dyDescent="0.25">
      <c r="A1155" s="47"/>
      <c r="B1155" s="48"/>
      <c r="C1155" s="30"/>
      <c r="D1155" s="53"/>
      <c r="E1155" s="68"/>
      <c r="F1155" s="32"/>
      <c r="G1155" s="53"/>
      <c r="H1155" s="53"/>
      <c r="I1155" s="53"/>
      <c r="J1155" s="53"/>
    </row>
    <row r="1156" spans="1:10" x14ac:dyDescent="0.25">
      <c r="A1156" s="28"/>
      <c r="B1156" s="37"/>
      <c r="C1156" s="30"/>
      <c r="D1156" s="53"/>
      <c r="E1156" s="68"/>
      <c r="F1156" s="32"/>
      <c r="G1156" s="53"/>
      <c r="H1156" s="53"/>
      <c r="I1156" s="53"/>
      <c r="J1156" s="53"/>
    </row>
    <row r="1157" spans="1:10" x14ac:dyDescent="0.25">
      <c r="A1157" s="28"/>
      <c r="B1157" s="36"/>
      <c r="C1157" s="30"/>
      <c r="D1157" s="53"/>
      <c r="E1157" s="68"/>
      <c r="F1157" s="32"/>
      <c r="G1157" s="53"/>
      <c r="H1157" s="53"/>
      <c r="I1157" s="53"/>
      <c r="J1157" s="53"/>
    </row>
    <row r="1158" spans="1:10" x14ac:dyDescent="0.25">
      <c r="A1158" s="28"/>
      <c r="B1158" s="36"/>
      <c r="C1158" s="30"/>
      <c r="D1158" s="53"/>
      <c r="E1158" s="68"/>
      <c r="F1158" s="53"/>
      <c r="G1158" s="53"/>
      <c r="H1158" s="53"/>
      <c r="I1158" s="53"/>
      <c r="J1158" s="69"/>
    </row>
    <row r="1159" spans="1:10" x14ac:dyDescent="0.25">
      <c r="A1159" s="28"/>
      <c r="B1159" s="36"/>
      <c r="C1159" s="30"/>
      <c r="D1159" s="53"/>
      <c r="E1159" s="53"/>
      <c r="F1159" s="53"/>
      <c r="G1159" s="53"/>
      <c r="H1159" s="53"/>
      <c r="I1159" s="65" t="s">
        <v>352</v>
      </c>
      <c r="J1159" s="65">
        <f>SUM(J1143:J1158)</f>
        <v>126.84480000000001</v>
      </c>
    </row>
    <row r="1160" spans="1:10" x14ac:dyDescent="0.25">
      <c r="A1160" s="28"/>
      <c r="B1160" s="36"/>
      <c r="C1160" s="40"/>
      <c r="D1160" s="31"/>
      <c r="E1160" s="31"/>
      <c r="F1160" s="34"/>
      <c r="G1160" s="34"/>
      <c r="H1160" s="34"/>
      <c r="I1160" s="35"/>
      <c r="J1160" s="33"/>
    </row>
    <row r="1161" spans="1:10" x14ac:dyDescent="0.25">
      <c r="A1161" s="294" t="s">
        <v>4</v>
      </c>
      <c r="B1161" s="294" t="s">
        <v>336</v>
      </c>
      <c r="C1161" s="294" t="s">
        <v>337</v>
      </c>
      <c r="D1161" s="307" t="s">
        <v>6</v>
      </c>
      <c r="E1161" s="307" t="s">
        <v>338</v>
      </c>
      <c r="F1161" s="307" t="s">
        <v>339</v>
      </c>
      <c r="G1161" s="294" t="s">
        <v>340</v>
      </c>
      <c r="H1161" s="294" t="s">
        <v>341</v>
      </c>
      <c r="I1161" s="294" t="s">
        <v>34</v>
      </c>
      <c r="J1161" s="294" t="s">
        <v>324</v>
      </c>
    </row>
    <row r="1162" spans="1:10" x14ac:dyDescent="0.25">
      <c r="A1162" s="294"/>
      <c r="B1162" s="294"/>
      <c r="C1162" s="294"/>
      <c r="D1162" s="308"/>
      <c r="E1162" s="308"/>
      <c r="F1162" s="308"/>
      <c r="G1162" s="294"/>
      <c r="H1162" s="294"/>
      <c r="I1162" s="294"/>
      <c r="J1162" s="294"/>
    </row>
    <row r="1163" spans="1:10" x14ac:dyDescent="0.25">
      <c r="A1163" s="28"/>
      <c r="B1163" s="29"/>
      <c r="C1163" s="91"/>
      <c r="D1163" s="91" t="s">
        <v>13</v>
      </c>
      <c r="E1163" s="92"/>
      <c r="F1163" s="96"/>
      <c r="G1163" s="32"/>
      <c r="H1163" s="32"/>
      <c r="I1163" s="32"/>
      <c r="J1163" s="33"/>
    </row>
    <row r="1164" spans="1:10" ht="15" customHeight="1" x14ac:dyDescent="0.25">
      <c r="A1164" s="309" t="s">
        <v>37</v>
      </c>
      <c r="B1164" s="313" t="s">
        <v>43</v>
      </c>
      <c r="C1164" s="91" t="s">
        <v>842</v>
      </c>
      <c r="D1164" s="92"/>
      <c r="E1164" s="92"/>
      <c r="F1164" s="96"/>
      <c r="G1164" s="32"/>
      <c r="H1164" s="32"/>
      <c r="I1164" s="32"/>
      <c r="J1164" s="96"/>
    </row>
    <row r="1165" spans="1:10" x14ac:dyDescent="0.25">
      <c r="A1165" s="310"/>
      <c r="B1165" s="314"/>
      <c r="C1165" s="91" t="s">
        <v>843</v>
      </c>
      <c r="F1165" s="105">
        <v>16</v>
      </c>
      <c r="G1165" s="105">
        <v>2.4</v>
      </c>
      <c r="H1165" s="105"/>
      <c r="I1165" s="105"/>
      <c r="J1165" s="138">
        <f>F1165*G1165*2</f>
        <v>76.8</v>
      </c>
    </row>
    <row r="1166" spans="1:10" x14ac:dyDescent="0.25">
      <c r="A1166" s="310"/>
      <c r="B1166" s="314"/>
      <c r="D1166" s="105"/>
      <c r="E1166" s="105"/>
      <c r="G1166" s="96" t="s">
        <v>889</v>
      </c>
      <c r="H1166" s="96">
        <v>10</v>
      </c>
      <c r="I1166" s="105"/>
      <c r="J1166" s="87">
        <f>H1166</f>
        <v>10</v>
      </c>
    </row>
    <row r="1167" spans="1:10" x14ac:dyDescent="0.25">
      <c r="A1167" s="310"/>
      <c r="B1167" s="314"/>
      <c r="C1167" s="91" t="s">
        <v>844</v>
      </c>
      <c r="D1167" s="105"/>
      <c r="E1167" s="105"/>
      <c r="H1167" s="96"/>
      <c r="I1167" s="105"/>
      <c r="J1167" s="138"/>
    </row>
    <row r="1168" spans="1:10" x14ac:dyDescent="0.25">
      <c r="A1168" s="310"/>
      <c r="B1168" s="314"/>
      <c r="C1168" s="100"/>
      <c r="D1168" s="100"/>
      <c r="E1168" s="100"/>
      <c r="F1168" s="105">
        <v>16</v>
      </c>
      <c r="G1168" s="105">
        <v>2.7</v>
      </c>
      <c r="H1168" s="105"/>
      <c r="I1168" s="100"/>
      <c r="J1168" s="138">
        <f>F1168*G1168*2</f>
        <v>86.4</v>
      </c>
    </row>
    <row r="1169" spans="1:10" x14ac:dyDescent="0.25">
      <c r="A1169" s="310"/>
      <c r="B1169" s="315"/>
      <c r="D1169" s="105"/>
      <c r="E1169" s="105"/>
      <c r="G1169" s="96" t="s">
        <v>889</v>
      </c>
      <c r="H1169" s="96">
        <v>23</v>
      </c>
      <c r="I1169" s="105"/>
      <c r="J1169" s="87">
        <f>H1169</f>
        <v>23</v>
      </c>
    </row>
    <row r="1170" spans="1:10" x14ac:dyDescent="0.25">
      <c r="A1170" s="47"/>
      <c r="B1170" s="48"/>
      <c r="C1170" s="91" t="s">
        <v>845</v>
      </c>
      <c r="D1170" s="105"/>
      <c r="E1170" s="105"/>
      <c r="H1170" s="96"/>
      <c r="I1170" s="105"/>
      <c r="J1170" s="138"/>
    </row>
    <row r="1171" spans="1:10" x14ac:dyDescent="0.25">
      <c r="A1171" s="28"/>
      <c r="B1171" s="37"/>
      <c r="C1171" s="100"/>
      <c r="D1171" s="100"/>
      <c r="E1171" s="100"/>
      <c r="F1171" s="105">
        <v>19.399999999999999</v>
      </c>
      <c r="G1171" s="105">
        <v>1.2</v>
      </c>
      <c r="H1171" s="105"/>
      <c r="I1171" s="100"/>
      <c r="J1171" s="138">
        <f>F1171*G1171*2</f>
        <v>46.559999999999995</v>
      </c>
    </row>
    <row r="1172" spans="1:10" x14ac:dyDescent="0.25">
      <c r="A1172" s="28"/>
      <c r="B1172" s="36"/>
      <c r="D1172" s="105"/>
      <c r="E1172" s="105"/>
      <c r="G1172" s="96" t="s">
        <v>889</v>
      </c>
      <c r="H1172" s="96">
        <v>10</v>
      </c>
      <c r="I1172" s="105"/>
      <c r="J1172" s="87">
        <f>H1172</f>
        <v>10</v>
      </c>
    </row>
    <row r="1173" spans="1:10" x14ac:dyDescent="0.25">
      <c r="A1173" s="28"/>
      <c r="B1173" s="36"/>
      <c r="C1173" s="91" t="s">
        <v>846</v>
      </c>
      <c r="D1173" s="105"/>
      <c r="E1173" s="105"/>
      <c r="H1173" s="96" t="s">
        <v>889</v>
      </c>
      <c r="I1173" s="105"/>
      <c r="J1173" s="138"/>
    </row>
    <row r="1174" spans="1:10" x14ac:dyDescent="0.25">
      <c r="A1174" s="28"/>
      <c r="B1174" s="36"/>
      <c r="C1174" s="100"/>
      <c r="D1174" s="100"/>
      <c r="E1174" s="100"/>
      <c r="F1174" s="105">
        <v>15.44</v>
      </c>
      <c r="G1174" s="105">
        <v>1.73</v>
      </c>
      <c r="H1174" s="105">
        <v>23</v>
      </c>
      <c r="I1174" s="100"/>
      <c r="J1174" s="138">
        <f>F1174*G1174</f>
        <v>26.711199999999998</v>
      </c>
    </row>
    <row r="1175" spans="1:10" x14ac:dyDescent="0.25">
      <c r="A1175" s="28"/>
      <c r="B1175" s="36"/>
      <c r="C1175" s="91" t="s">
        <v>847</v>
      </c>
      <c r="D1175" s="105"/>
      <c r="E1175" s="105"/>
      <c r="H1175" s="96"/>
      <c r="I1175" s="105"/>
      <c r="J1175" s="138">
        <f>H1174</f>
        <v>23</v>
      </c>
    </row>
    <row r="1176" spans="1:10" x14ac:dyDescent="0.25">
      <c r="A1176" s="28"/>
      <c r="B1176" s="36"/>
      <c r="C1176" s="100"/>
      <c r="D1176" s="100"/>
      <c r="E1176" s="100"/>
      <c r="F1176" s="105">
        <v>16.2</v>
      </c>
      <c r="G1176" s="105">
        <v>2.15</v>
      </c>
      <c r="H1176" s="105"/>
      <c r="I1176" s="100"/>
      <c r="J1176" s="138">
        <f>F1176*G1176</f>
        <v>34.83</v>
      </c>
    </row>
    <row r="1177" spans="1:10" x14ac:dyDescent="0.25">
      <c r="A1177" s="28"/>
      <c r="B1177" s="36"/>
      <c r="D1177" s="105"/>
      <c r="E1177" s="105"/>
      <c r="G1177" s="96" t="s">
        <v>889</v>
      </c>
      <c r="H1177" s="96">
        <v>7</v>
      </c>
      <c r="I1177" s="105"/>
      <c r="J1177" s="87">
        <f>H1177</f>
        <v>7</v>
      </c>
    </row>
    <row r="1178" spans="1:10" x14ac:dyDescent="0.25">
      <c r="A1178" s="28"/>
      <c r="B1178" s="29"/>
      <c r="C1178" s="91" t="s">
        <v>848</v>
      </c>
      <c r="D1178" s="105"/>
      <c r="E1178" s="105"/>
      <c r="H1178" s="96"/>
      <c r="I1178" s="105"/>
      <c r="J1178" s="138"/>
    </row>
    <row r="1179" spans="1:10" x14ac:dyDescent="0.25">
      <c r="A1179" s="28"/>
      <c r="B1179" s="29"/>
      <c r="C1179" s="100"/>
      <c r="D1179" s="100"/>
      <c r="E1179" s="100"/>
      <c r="F1179" s="105">
        <v>16.27</v>
      </c>
      <c r="G1179" s="105">
        <v>2.5</v>
      </c>
      <c r="H1179" s="105"/>
      <c r="I1179" s="100"/>
      <c r="J1179" s="138">
        <f>F1179*G1179-H1179-F1178</f>
        <v>40.674999999999997</v>
      </c>
    </row>
    <row r="1180" spans="1:10" x14ac:dyDescent="0.25">
      <c r="A1180" s="28"/>
      <c r="B1180" s="29"/>
      <c r="D1180" s="105"/>
      <c r="E1180" s="105"/>
      <c r="G1180" s="96" t="s">
        <v>889</v>
      </c>
      <c r="H1180" s="96">
        <v>22</v>
      </c>
      <c r="I1180" s="105"/>
      <c r="J1180" s="87">
        <f>H1180</f>
        <v>22</v>
      </c>
    </row>
    <row r="1181" spans="1:10" x14ac:dyDescent="0.25">
      <c r="A1181" s="28"/>
      <c r="B1181" s="29"/>
      <c r="C1181" s="91" t="s">
        <v>849</v>
      </c>
      <c r="D1181" s="105"/>
      <c r="E1181" s="105"/>
      <c r="H1181" s="96"/>
      <c r="I1181" s="105"/>
      <c r="J1181" s="138"/>
    </row>
    <row r="1182" spans="1:10" x14ac:dyDescent="0.25">
      <c r="A1182" s="28"/>
      <c r="B1182" s="29"/>
      <c r="C1182" s="100"/>
      <c r="D1182" s="100"/>
      <c r="E1182" s="100"/>
      <c r="F1182" s="105">
        <v>16.21</v>
      </c>
      <c r="G1182" s="105">
        <v>1.05</v>
      </c>
      <c r="H1182" s="105"/>
      <c r="I1182" s="100"/>
      <c r="J1182" s="138">
        <f>F1182*G1182-H1182-F1181</f>
        <v>17.020500000000002</v>
      </c>
    </row>
    <row r="1183" spans="1:10" x14ac:dyDescent="0.25">
      <c r="A1183" s="28"/>
      <c r="B1183" s="29"/>
      <c r="D1183" s="105"/>
      <c r="E1183" s="105"/>
      <c r="G1183" s="96" t="s">
        <v>889</v>
      </c>
      <c r="H1183" s="96">
        <v>6.65</v>
      </c>
      <c r="I1183" s="105"/>
      <c r="J1183" s="87">
        <f>H1183</f>
        <v>6.65</v>
      </c>
    </row>
    <row r="1184" spans="1:10" x14ac:dyDescent="0.25">
      <c r="A1184" s="28"/>
      <c r="B1184" s="29"/>
      <c r="C1184" s="91" t="s">
        <v>850</v>
      </c>
      <c r="D1184" s="105"/>
      <c r="E1184" s="105"/>
      <c r="H1184" s="96"/>
      <c r="I1184" s="105"/>
      <c r="J1184" s="138"/>
    </row>
    <row r="1185" spans="1:11" x14ac:dyDescent="0.25">
      <c r="A1185" s="28"/>
      <c r="B1185" s="29"/>
      <c r="C1185" s="100"/>
      <c r="D1185" s="100"/>
      <c r="E1185" s="100"/>
      <c r="F1185" s="105">
        <v>15.87</v>
      </c>
      <c r="G1185" s="105">
        <v>1.34</v>
      </c>
      <c r="H1185" s="105"/>
      <c r="I1185" s="100"/>
      <c r="J1185" s="138">
        <f>F1185*G1185-H1185-F1184</f>
        <v>21.265799999999999</v>
      </c>
      <c r="K1185">
        <v>26</v>
      </c>
    </row>
    <row r="1186" spans="1:11" x14ac:dyDescent="0.25">
      <c r="A1186" s="28"/>
      <c r="B1186" s="29"/>
      <c r="D1186" s="105"/>
      <c r="E1186" s="105"/>
      <c r="G1186" s="96" t="s">
        <v>889</v>
      </c>
      <c r="H1186" s="96">
        <v>25</v>
      </c>
      <c r="I1186" s="105"/>
      <c r="J1186" s="87">
        <f>H1186</f>
        <v>25</v>
      </c>
    </row>
    <row r="1187" spans="1:11" x14ac:dyDescent="0.25">
      <c r="A1187" s="28"/>
      <c r="B1187" s="29"/>
      <c r="C1187" s="91" t="s">
        <v>851</v>
      </c>
      <c r="D1187" s="105"/>
      <c r="E1187" s="105"/>
      <c r="H1187" s="96"/>
      <c r="I1187" s="105"/>
      <c r="J1187" s="138"/>
    </row>
    <row r="1188" spans="1:11" x14ac:dyDescent="0.25">
      <c r="A1188" s="28"/>
      <c r="B1188" s="29"/>
      <c r="C1188" s="100"/>
      <c r="D1188" s="100"/>
      <c r="E1188" s="100"/>
      <c r="F1188" s="105">
        <v>22.4</v>
      </c>
      <c r="G1188" s="105">
        <v>1</v>
      </c>
      <c r="H1188" s="105"/>
      <c r="I1188" s="100"/>
      <c r="J1188" s="138">
        <f>F1188*G1188-H1188-F1187</f>
        <v>22.4</v>
      </c>
    </row>
    <row r="1189" spans="1:11" x14ac:dyDescent="0.25">
      <c r="A1189" s="28"/>
      <c r="B1189" s="29"/>
      <c r="D1189" s="105"/>
      <c r="E1189" s="105"/>
      <c r="G1189" s="96" t="s">
        <v>889</v>
      </c>
      <c r="H1189" s="96">
        <v>20</v>
      </c>
      <c r="I1189" s="105"/>
      <c r="J1189" s="87">
        <f>H1189</f>
        <v>20</v>
      </c>
    </row>
    <row r="1190" spans="1:11" x14ac:dyDescent="0.25">
      <c r="A1190" s="28"/>
      <c r="B1190" s="29"/>
      <c r="C1190" s="91" t="s">
        <v>852</v>
      </c>
      <c r="D1190" s="105"/>
      <c r="E1190" s="105"/>
      <c r="H1190" s="96"/>
      <c r="I1190" s="105"/>
      <c r="J1190" s="138"/>
    </row>
    <row r="1191" spans="1:11" x14ac:dyDescent="0.25">
      <c r="A1191" s="28"/>
      <c r="B1191" s="29"/>
      <c r="C1191" s="100"/>
      <c r="D1191" s="100"/>
      <c r="E1191" s="100"/>
      <c r="F1191" s="105">
        <v>22.6</v>
      </c>
      <c r="G1191" s="105">
        <v>1.38</v>
      </c>
      <c r="H1191" s="105"/>
      <c r="I1191" s="100"/>
      <c r="J1191" s="138">
        <f>F1191*G1191-H1191-F1190</f>
        <v>31.187999999999999</v>
      </c>
    </row>
    <row r="1192" spans="1:11" x14ac:dyDescent="0.25">
      <c r="A1192" s="28"/>
      <c r="B1192" s="29"/>
      <c r="D1192" s="105"/>
      <c r="E1192" s="105"/>
      <c r="G1192" s="96" t="s">
        <v>889</v>
      </c>
      <c r="H1192" s="96">
        <v>15</v>
      </c>
      <c r="I1192" s="105"/>
      <c r="J1192" s="87">
        <f>H1192</f>
        <v>15</v>
      </c>
    </row>
    <row r="1193" spans="1:11" x14ac:dyDescent="0.25">
      <c r="A1193" s="28"/>
      <c r="B1193" s="29"/>
      <c r="C1193" s="91" t="s">
        <v>854</v>
      </c>
      <c r="D1193" s="105"/>
      <c r="E1193" s="105"/>
      <c r="H1193" s="96"/>
      <c r="I1193" s="105"/>
      <c r="J1193" s="138"/>
    </row>
    <row r="1194" spans="1:11" x14ac:dyDescent="0.25">
      <c r="A1194" s="28"/>
      <c r="B1194" s="29"/>
      <c r="C1194" s="100"/>
      <c r="D1194" s="100"/>
      <c r="E1194" s="100"/>
      <c r="F1194" s="105">
        <v>22.41</v>
      </c>
      <c r="G1194" s="105">
        <v>0.8</v>
      </c>
      <c r="H1194" s="105"/>
      <c r="I1194" s="100"/>
      <c r="J1194" s="138">
        <f>F1194*G1194-H1194-F1193</f>
        <v>17.928000000000001</v>
      </c>
    </row>
    <row r="1195" spans="1:11" x14ac:dyDescent="0.25">
      <c r="A1195" s="28"/>
      <c r="B1195" s="29"/>
      <c r="D1195" s="105"/>
      <c r="E1195" s="105"/>
      <c r="G1195" s="96" t="s">
        <v>889</v>
      </c>
      <c r="H1195" s="96">
        <v>10</v>
      </c>
      <c r="I1195" s="105"/>
      <c r="J1195" s="87">
        <f>H1195</f>
        <v>10</v>
      </c>
    </row>
    <row r="1196" spans="1:11" x14ac:dyDescent="0.25">
      <c r="A1196" s="28"/>
      <c r="B1196" s="29"/>
      <c r="C1196" s="91" t="s">
        <v>855</v>
      </c>
      <c r="D1196" s="105"/>
      <c r="E1196" s="105"/>
      <c r="H1196" s="96"/>
      <c r="I1196" s="105"/>
      <c r="J1196" s="138"/>
    </row>
    <row r="1197" spans="1:11" x14ac:dyDescent="0.25">
      <c r="A1197" s="28"/>
      <c r="B1197" s="29"/>
      <c r="C1197" s="100"/>
      <c r="D1197" s="100"/>
      <c r="E1197" s="100"/>
      <c r="F1197" s="105">
        <v>27.76</v>
      </c>
      <c r="G1197" s="105">
        <v>1.8</v>
      </c>
      <c r="H1197" s="105"/>
      <c r="I1197" s="100"/>
      <c r="J1197" s="138">
        <f>F1197*G1197-H1197-F1196</f>
        <v>49.968000000000004</v>
      </c>
    </row>
    <row r="1198" spans="1:11" x14ac:dyDescent="0.25">
      <c r="A1198" s="28"/>
      <c r="B1198" s="37"/>
      <c r="D1198" s="105"/>
      <c r="E1198" s="105"/>
      <c r="G1198" s="96" t="s">
        <v>889</v>
      </c>
      <c r="H1198" s="96">
        <v>23.65</v>
      </c>
      <c r="I1198" s="105"/>
      <c r="J1198" s="87">
        <f>H1198</f>
        <v>23.65</v>
      </c>
    </row>
    <row r="1199" spans="1:11" x14ac:dyDescent="0.25">
      <c r="A1199" s="28"/>
      <c r="B1199" s="36"/>
      <c r="C1199" s="91" t="s">
        <v>857</v>
      </c>
      <c r="D1199" s="105"/>
      <c r="E1199" s="105"/>
      <c r="H1199" s="96"/>
      <c r="I1199" s="105"/>
      <c r="J1199" s="138"/>
    </row>
    <row r="1200" spans="1:11" x14ac:dyDescent="0.25">
      <c r="A1200" s="28"/>
      <c r="B1200" s="36"/>
      <c r="C1200" s="100"/>
      <c r="D1200" s="100"/>
      <c r="E1200" s="100"/>
      <c r="F1200" s="105">
        <v>28.91</v>
      </c>
      <c r="G1200" s="105">
        <v>3.01</v>
      </c>
      <c r="H1200" s="105"/>
      <c r="I1200" s="100"/>
      <c r="J1200" s="138">
        <f>F1200*G1200-H1200-F1199</f>
        <v>87.019099999999995</v>
      </c>
    </row>
    <row r="1201" spans="1:10" x14ac:dyDescent="0.25">
      <c r="A1201" s="28"/>
      <c r="B1201" s="36"/>
      <c r="D1201" s="105"/>
      <c r="E1201" s="105"/>
      <c r="F1201" s="105"/>
      <c r="G1201" s="105" t="s">
        <v>889</v>
      </c>
      <c r="H1201" s="105">
        <v>19</v>
      </c>
      <c r="I1201" s="105"/>
      <c r="J1201" s="138">
        <f>H1201</f>
        <v>19</v>
      </c>
    </row>
    <row r="1202" spans="1:10" x14ac:dyDescent="0.25">
      <c r="A1202" s="28"/>
      <c r="B1202" s="36"/>
      <c r="C1202" t="s">
        <v>858</v>
      </c>
      <c r="D1202" s="105"/>
      <c r="E1202" s="105"/>
      <c r="H1202" s="105"/>
      <c r="I1202" s="105"/>
      <c r="J1202" s="138"/>
    </row>
    <row r="1203" spans="1:10" x14ac:dyDescent="0.25">
      <c r="A1203" s="28"/>
      <c r="B1203" s="36"/>
      <c r="C1203" s="91"/>
      <c r="D1203" s="105"/>
      <c r="E1203" s="105"/>
      <c r="F1203" s="105">
        <v>16.62</v>
      </c>
      <c r="G1203" s="105">
        <v>2.5</v>
      </c>
      <c r="H1203" s="105"/>
      <c r="I1203" s="105"/>
      <c r="J1203" s="138">
        <f>F1203*G1203-H1203-F1202</f>
        <v>41.550000000000004</v>
      </c>
    </row>
    <row r="1204" spans="1:10" x14ac:dyDescent="0.25">
      <c r="A1204" s="28"/>
      <c r="B1204" s="36"/>
      <c r="D1204" s="105"/>
      <c r="E1204" s="105"/>
      <c r="F1204" s="105"/>
      <c r="G1204" s="105"/>
      <c r="H1204" s="105"/>
      <c r="I1204" s="105"/>
      <c r="J1204" s="138"/>
    </row>
    <row r="1205" spans="1:10" x14ac:dyDescent="0.25">
      <c r="A1205" s="28"/>
      <c r="B1205" s="29"/>
      <c r="C1205" t="s">
        <v>859</v>
      </c>
      <c r="D1205" s="105"/>
      <c r="E1205" s="105"/>
      <c r="H1205" s="105"/>
      <c r="I1205" s="105"/>
      <c r="J1205" s="138"/>
    </row>
    <row r="1206" spans="1:10" x14ac:dyDescent="0.25">
      <c r="A1206" s="28"/>
      <c r="B1206" s="29"/>
      <c r="C1206" s="91"/>
      <c r="D1206" s="105"/>
      <c r="E1206" s="105"/>
      <c r="F1206" s="105">
        <v>18.68</v>
      </c>
      <c r="G1206" s="105">
        <v>2.5</v>
      </c>
      <c r="H1206" s="105"/>
      <c r="I1206" s="105"/>
      <c r="J1206" s="138">
        <f>F1206*G1206-H1206-F1205</f>
        <v>46.7</v>
      </c>
    </row>
    <row r="1207" spans="1:10" x14ac:dyDescent="0.25">
      <c r="A1207" s="28"/>
      <c r="B1207" s="29"/>
      <c r="C1207" s="91"/>
      <c r="D1207" s="105"/>
      <c r="E1207" s="105"/>
      <c r="F1207" s="105"/>
      <c r="G1207" s="105"/>
      <c r="H1207" s="105"/>
      <c r="I1207" s="105"/>
      <c r="J1207" s="138"/>
    </row>
    <row r="1208" spans="1:10" x14ac:dyDescent="0.25">
      <c r="A1208" s="28"/>
      <c r="B1208" s="29"/>
      <c r="C1208" s="91" t="s">
        <v>860</v>
      </c>
      <c r="D1208" s="105"/>
      <c r="E1208" s="105"/>
      <c r="F1208" s="105">
        <v>263</v>
      </c>
      <c r="G1208" s="105">
        <v>2.4500000000000002</v>
      </c>
      <c r="H1208" s="105">
        <f>H1207*I1207</f>
        <v>0</v>
      </c>
      <c r="J1208" s="138">
        <f>(F1208*G1208-H1208-F1207)*2</f>
        <v>1288.7</v>
      </c>
    </row>
    <row r="1209" spans="1:10" x14ac:dyDescent="0.25">
      <c r="A1209" s="28"/>
      <c r="B1209" s="29"/>
      <c r="C1209" s="91" t="s">
        <v>861</v>
      </c>
      <c r="D1209" s="105"/>
      <c r="E1209" s="105"/>
      <c r="F1209" s="105"/>
      <c r="G1209" s="105"/>
      <c r="H1209" s="105"/>
      <c r="I1209" s="105"/>
      <c r="J1209" s="138"/>
    </row>
    <row r="1210" spans="1:10" x14ac:dyDescent="0.25">
      <c r="A1210" s="28"/>
      <c r="B1210" s="29"/>
      <c r="C1210" s="91"/>
      <c r="D1210" s="105"/>
      <c r="E1210" s="105"/>
      <c r="F1210" s="105"/>
      <c r="G1210" s="105"/>
      <c r="H1210" s="105"/>
      <c r="I1210" s="105"/>
      <c r="J1210" s="138"/>
    </row>
    <row r="1211" spans="1:10" x14ac:dyDescent="0.25">
      <c r="A1211" s="28"/>
      <c r="B1211" s="29"/>
      <c r="C1211" s="91" t="s">
        <v>862</v>
      </c>
      <c r="D1211" s="105"/>
      <c r="E1211" s="105"/>
      <c r="F1211" s="105">
        <v>35.15</v>
      </c>
      <c r="G1211" s="105">
        <v>2.8</v>
      </c>
      <c r="H1211" s="105"/>
      <c r="J1211" s="138">
        <f>(F1211*G1211-H1211-F1210)*2</f>
        <v>196.83999999999997</v>
      </c>
    </row>
    <row r="1212" spans="1:10" x14ac:dyDescent="0.25">
      <c r="A1212" s="28"/>
      <c r="B1212" s="29"/>
      <c r="C1212" s="91" t="s">
        <v>861</v>
      </c>
      <c r="D1212" s="105"/>
      <c r="E1212" s="105"/>
      <c r="F1212" s="105"/>
      <c r="G1212" s="105"/>
      <c r="H1212" s="105"/>
      <c r="I1212" s="105"/>
      <c r="J1212" s="138"/>
    </row>
    <row r="1213" spans="1:10" x14ac:dyDescent="0.25">
      <c r="A1213" s="28"/>
      <c r="B1213" s="29"/>
      <c r="C1213" s="91" t="s">
        <v>863</v>
      </c>
      <c r="D1213" s="105"/>
      <c r="E1213" s="105"/>
      <c r="F1213" s="105"/>
      <c r="G1213" s="105"/>
      <c r="H1213" s="105"/>
      <c r="I1213" s="105"/>
      <c r="J1213" s="138"/>
    </row>
    <row r="1214" spans="1:10" x14ac:dyDescent="0.25">
      <c r="A1214" s="28"/>
      <c r="B1214" s="29"/>
      <c r="D1214" s="105"/>
      <c r="E1214" s="105"/>
      <c r="G1214" s="96"/>
      <c r="H1214" s="96"/>
      <c r="I1214" s="105"/>
      <c r="J1214" s="138"/>
    </row>
    <row r="1215" spans="1:10" x14ac:dyDescent="0.25">
      <c r="A1215" s="28"/>
      <c r="B1215" s="29"/>
      <c r="C1215" s="91" t="s">
        <v>864</v>
      </c>
      <c r="D1215" s="105"/>
      <c r="E1215" s="105"/>
      <c r="H1215" s="96"/>
      <c r="I1215" s="105"/>
      <c r="J1215" s="138"/>
    </row>
    <row r="1216" spans="1:10" x14ac:dyDescent="0.25">
      <c r="A1216" s="28"/>
      <c r="B1216" s="29"/>
      <c r="C1216" s="100"/>
      <c r="D1216" s="100"/>
      <c r="E1216" s="100"/>
      <c r="F1216" s="105">
        <v>33.24</v>
      </c>
      <c r="G1216" s="105">
        <v>1.18</v>
      </c>
      <c r="H1216" s="105"/>
      <c r="I1216" s="100"/>
      <c r="J1216" s="138">
        <f>(F1216*G1216-H1216-F1215)*2</f>
        <v>78.446399999999997</v>
      </c>
    </row>
    <row r="1217" spans="1:10" x14ac:dyDescent="0.25">
      <c r="A1217" s="28"/>
      <c r="B1217" s="29"/>
      <c r="C1217" s="91"/>
      <c r="D1217" s="105"/>
      <c r="E1217" s="105"/>
      <c r="F1217" s="105"/>
      <c r="G1217" s="105"/>
      <c r="H1217" s="105"/>
      <c r="I1217" s="105"/>
      <c r="J1217" s="138"/>
    </row>
    <row r="1218" spans="1:10" x14ac:dyDescent="0.25">
      <c r="A1218" s="28"/>
      <c r="B1218" s="29"/>
      <c r="D1218" s="105"/>
      <c r="E1218" s="105"/>
      <c r="G1218" s="96"/>
      <c r="H1218" s="96"/>
      <c r="I1218" s="105"/>
      <c r="J1218" s="138"/>
    </row>
    <row r="1219" spans="1:10" x14ac:dyDescent="0.25">
      <c r="A1219" s="28"/>
      <c r="B1219" s="29"/>
      <c r="C1219" s="91" t="s">
        <v>865</v>
      </c>
      <c r="D1219" s="105"/>
      <c r="E1219" s="105"/>
      <c r="H1219" s="96"/>
      <c r="I1219" s="105"/>
      <c r="J1219" s="138"/>
    </row>
    <row r="1220" spans="1:10" x14ac:dyDescent="0.25">
      <c r="A1220" s="28"/>
      <c r="B1220" s="29"/>
      <c r="C1220" s="100"/>
      <c r="D1220" s="100"/>
      <c r="E1220" s="100"/>
      <c r="F1220" s="105">
        <v>33.24</v>
      </c>
      <c r="G1220" s="105">
        <v>1.02</v>
      </c>
      <c r="H1220" s="105"/>
      <c r="I1220" s="100"/>
      <c r="J1220" s="138">
        <f>(F1220*G1220-H1220-F1219)*2</f>
        <v>67.809600000000003</v>
      </c>
    </row>
    <row r="1221" spans="1:10" x14ac:dyDescent="0.25">
      <c r="A1221" s="28"/>
      <c r="B1221" s="29"/>
      <c r="C1221" s="91"/>
      <c r="D1221" s="105"/>
      <c r="E1221" s="105"/>
      <c r="F1221" s="105"/>
      <c r="G1221" s="105"/>
      <c r="H1221" s="105"/>
      <c r="I1221" s="105"/>
      <c r="J1221" s="138"/>
    </row>
    <row r="1222" spans="1:10" x14ac:dyDescent="0.25">
      <c r="A1222" s="28"/>
      <c r="B1222" s="29"/>
      <c r="D1222" s="105"/>
      <c r="E1222" s="105"/>
      <c r="G1222" s="96"/>
      <c r="H1222" s="96"/>
      <c r="I1222" s="105"/>
      <c r="J1222" s="138"/>
    </row>
    <row r="1223" spans="1:10" x14ac:dyDescent="0.25">
      <c r="A1223" s="28"/>
      <c r="B1223" s="29"/>
      <c r="C1223" s="91" t="s">
        <v>866</v>
      </c>
      <c r="D1223" s="105"/>
      <c r="E1223" s="105"/>
      <c r="H1223" s="96"/>
      <c r="I1223" s="105"/>
      <c r="J1223" s="138"/>
    </row>
    <row r="1224" spans="1:10" x14ac:dyDescent="0.25">
      <c r="A1224" s="28"/>
      <c r="B1224" s="29"/>
      <c r="C1224" s="100"/>
      <c r="D1224" s="100"/>
      <c r="E1224" s="100"/>
      <c r="F1224" s="105">
        <v>30</v>
      </c>
      <c r="G1224" s="105">
        <v>0.95</v>
      </c>
      <c r="H1224" s="105"/>
      <c r="I1224" s="100"/>
      <c r="J1224" s="138">
        <f>(F1224*G1224-H1224-F1223)*2</f>
        <v>57</v>
      </c>
    </row>
    <row r="1225" spans="1:10" x14ac:dyDescent="0.25">
      <c r="A1225" s="28"/>
      <c r="B1225" s="37"/>
      <c r="C1225" s="91"/>
      <c r="D1225" s="105"/>
      <c r="E1225" s="105"/>
      <c r="F1225" s="105"/>
      <c r="G1225" s="105"/>
      <c r="H1225" s="105"/>
      <c r="I1225" s="105"/>
      <c r="J1225" s="138"/>
    </row>
    <row r="1226" spans="1:10" x14ac:dyDescent="0.25">
      <c r="A1226" s="28"/>
      <c r="B1226" s="36"/>
      <c r="D1226" s="105"/>
      <c r="E1226" s="105"/>
      <c r="G1226" s="96"/>
      <c r="H1226" s="96"/>
      <c r="I1226" s="105"/>
      <c r="J1226" s="138"/>
    </row>
    <row r="1227" spans="1:10" x14ac:dyDescent="0.25">
      <c r="A1227" s="28"/>
      <c r="B1227" s="36"/>
      <c r="C1227" s="91" t="s">
        <v>867</v>
      </c>
      <c r="D1227" s="105"/>
      <c r="E1227" s="105"/>
      <c r="H1227" s="96"/>
      <c r="I1227" s="105"/>
      <c r="J1227" s="138"/>
    </row>
    <row r="1228" spans="1:10" x14ac:dyDescent="0.25">
      <c r="A1228" s="28"/>
      <c r="B1228" s="36"/>
      <c r="C1228" s="100"/>
      <c r="D1228" s="100"/>
      <c r="E1228" s="100"/>
      <c r="F1228" s="105">
        <v>30.21</v>
      </c>
      <c r="G1228" s="105">
        <v>0.9</v>
      </c>
      <c r="H1228" s="105"/>
      <c r="I1228" s="100"/>
      <c r="J1228" s="138">
        <f>(F1228*G1228-H1228-F1227)*2</f>
        <v>54.378</v>
      </c>
    </row>
    <row r="1229" spans="1:10" x14ac:dyDescent="0.25">
      <c r="A1229" s="28"/>
      <c r="B1229" s="36"/>
      <c r="D1229" s="105"/>
      <c r="E1229" s="105"/>
      <c r="G1229" s="96"/>
      <c r="H1229" s="96"/>
      <c r="I1229" s="105"/>
      <c r="J1229" s="138"/>
    </row>
    <row r="1230" spans="1:10" x14ac:dyDescent="0.25">
      <c r="A1230" s="28"/>
      <c r="B1230" s="36"/>
      <c r="C1230" s="91" t="s">
        <v>868</v>
      </c>
      <c r="D1230" s="105"/>
      <c r="E1230" s="105"/>
      <c r="H1230" s="96"/>
      <c r="I1230" s="105"/>
      <c r="J1230" s="138"/>
    </row>
    <row r="1231" spans="1:10" x14ac:dyDescent="0.25">
      <c r="A1231" s="28"/>
      <c r="B1231" s="36"/>
      <c r="C1231" s="100"/>
      <c r="D1231" s="100"/>
      <c r="E1231" s="100"/>
      <c r="F1231" s="105">
        <v>30.21</v>
      </c>
      <c r="G1231" s="105">
        <v>1.56</v>
      </c>
      <c r="H1231" s="105"/>
      <c r="I1231" s="100"/>
      <c r="J1231" s="138">
        <f>(F1231*G1231-H1231-F1230)*2</f>
        <v>94.255200000000002</v>
      </c>
    </row>
    <row r="1232" spans="1:10" x14ac:dyDescent="0.25">
      <c r="A1232" s="28"/>
      <c r="B1232" s="29"/>
      <c r="D1232" s="105"/>
      <c r="E1232" s="105"/>
      <c r="G1232" s="96"/>
      <c r="H1232" s="96"/>
      <c r="I1232" s="105"/>
      <c r="J1232" s="138"/>
    </row>
    <row r="1233" spans="1:10" ht="16.5" customHeight="1" x14ac:dyDescent="0.25">
      <c r="A1233" s="28"/>
      <c r="B1233" s="29"/>
      <c r="C1233" s="91" t="s">
        <v>869</v>
      </c>
      <c r="D1233" s="105"/>
      <c r="E1233" s="105"/>
      <c r="H1233" s="96"/>
      <c r="I1233" s="105"/>
      <c r="J1233" s="138"/>
    </row>
    <row r="1234" spans="1:10" x14ac:dyDescent="0.25">
      <c r="A1234" s="28"/>
      <c r="B1234" s="29"/>
      <c r="C1234" s="100"/>
      <c r="D1234" s="100"/>
      <c r="E1234" s="100"/>
      <c r="F1234" s="105">
        <v>7.86</v>
      </c>
      <c r="G1234" s="105">
        <v>1.33</v>
      </c>
      <c r="H1234" s="105"/>
      <c r="I1234" s="100"/>
      <c r="J1234" s="138">
        <f>(F1234*G1234-H1234-F1233)*2</f>
        <v>20.907600000000002</v>
      </c>
    </row>
    <row r="1235" spans="1:10" x14ac:dyDescent="0.25">
      <c r="A1235" s="28"/>
      <c r="B1235" s="29"/>
      <c r="D1235" s="105"/>
      <c r="E1235" s="105"/>
      <c r="G1235" s="96"/>
      <c r="H1235" s="96"/>
      <c r="I1235" s="105"/>
      <c r="J1235" s="138"/>
    </row>
    <row r="1236" spans="1:10" x14ac:dyDescent="0.25">
      <c r="A1236" s="28"/>
      <c r="B1236" s="29"/>
      <c r="C1236" s="91" t="s">
        <v>870</v>
      </c>
      <c r="D1236" s="105"/>
      <c r="E1236" s="105"/>
      <c r="H1236" s="96"/>
      <c r="I1236" s="105"/>
      <c r="J1236" s="138"/>
    </row>
    <row r="1237" spans="1:10" x14ac:dyDescent="0.25">
      <c r="A1237" s="28"/>
      <c r="B1237" s="29"/>
      <c r="C1237" s="100"/>
      <c r="D1237" s="100"/>
      <c r="E1237" s="100"/>
      <c r="F1237" s="105">
        <v>7.86</v>
      </c>
      <c r="G1237" s="105">
        <v>1.33</v>
      </c>
      <c r="H1237" s="105"/>
      <c r="I1237" s="100"/>
      <c r="J1237" s="138">
        <f>(F1237*G1237-H1237-F1236)*2</f>
        <v>20.907600000000002</v>
      </c>
    </row>
    <row r="1238" spans="1:10" x14ac:dyDescent="0.25">
      <c r="A1238" s="28"/>
      <c r="B1238" s="29"/>
      <c r="D1238" s="105"/>
      <c r="E1238" s="105"/>
      <c r="G1238" s="96"/>
      <c r="H1238" s="96"/>
      <c r="I1238" s="105"/>
      <c r="J1238" s="138"/>
    </row>
    <row r="1239" spans="1:10" x14ac:dyDescent="0.25">
      <c r="A1239" s="28"/>
      <c r="B1239" s="29"/>
      <c r="C1239" s="91" t="s">
        <v>871</v>
      </c>
      <c r="D1239" s="105"/>
      <c r="E1239" s="105"/>
      <c r="H1239" s="96"/>
      <c r="I1239" s="105"/>
      <c r="J1239" s="138"/>
    </row>
    <row r="1240" spans="1:10" x14ac:dyDescent="0.25">
      <c r="A1240" s="28"/>
      <c r="B1240" s="29"/>
      <c r="C1240" s="100"/>
      <c r="D1240" s="100"/>
      <c r="E1240" s="100"/>
      <c r="F1240" s="105">
        <v>7.32</v>
      </c>
      <c r="G1240" s="105">
        <v>1.37</v>
      </c>
      <c r="H1240" s="105"/>
      <c r="I1240" s="100"/>
      <c r="J1240" s="138">
        <f>(F1240*G1240-H1240-F1239)*2</f>
        <v>20.056800000000003</v>
      </c>
    </row>
    <row r="1241" spans="1:10" x14ac:dyDescent="0.25">
      <c r="A1241" s="28"/>
      <c r="B1241" s="29"/>
      <c r="D1241" s="105"/>
      <c r="E1241" s="105"/>
      <c r="G1241" s="96"/>
      <c r="H1241" s="96"/>
      <c r="I1241" s="105"/>
      <c r="J1241" s="138"/>
    </row>
    <row r="1242" spans="1:10" x14ac:dyDescent="0.25">
      <c r="A1242" s="28"/>
      <c r="B1242" s="29"/>
      <c r="C1242" s="91" t="s">
        <v>872</v>
      </c>
      <c r="D1242" s="105"/>
      <c r="E1242" s="105"/>
      <c r="H1242" s="96"/>
      <c r="I1242" s="105"/>
      <c r="J1242" s="138"/>
    </row>
    <row r="1243" spans="1:10" x14ac:dyDescent="0.25">
      <c r="A1243" s="28"/>
      <c r="B1243" s="29"/>
      <c r="C1243" s="100"/>
      <c r="D1243" s="100"/>
      <c r="E1243" s="100"/>
      <c r="F1243" s="105">
        <v>7.32</v>
      </c>
      <c r="G1243" s="105">
        <v>1.37</v>
      </c>
      <c r="H1243" s="105"/>
      <c r="I1243" s="100"/>
      <c r="J1243" s="138">
        <f>(F1243*G1243-H1243-F1242)*2</f>
        <v>20.056800000000003</v>
      </c>
    </row>
    <row r="1244" spans="1:10" x14ac:dyDescent="0.25">
      <c r="A1244" s="28"/>
      <c r="B1244" s="29"/>
      <c r="D1244" s="105"/>
      <c r="E1244" s="105"/>
      <c r="G1244" s="96"/>
      <c r="H1244" s="96"/>
      <c r="I1244" s="105"/>
      <c r="J1244" s="138"/>
    </row>
    <row r="1245" spans="1:10" x14ac:dyDescent="0.25">
      <c r="A1245" s="28"/>
      <c r="B1245" s="29"/>
      <c r="C1245" s="91" t="s">
        <v>873</v>
      </c>
      <c r="D1245" s="105"/>
      <c r="E1245" s="105"/>
      <c r="H1245" s="96"/>
      <c r="I1245" s="105"/>
      <c r="J1245" s="138"/>
    </row>
    <row r="1246" spans="1:10" x14ac:dyDescent="0.25">
      <c r="A1246" s="28"/>
      <c r="B1246" s="29"/>
      <c r="C1246" s="100" t="s">
        <v>874</v>
      </c>
      <c r="D1246" s="100"/>
      <c r="E1246" s="100"/>
      <c r="F1246" s="105">
        <v>50.84</v>
      </c>
      <c r="G1246" s="105">
        <v>2.13</v>
      </c>
      <c r="H1246" s="105"/>
      <c r="I1246" s="100"/>
      <c r="J1246" s="138">
        <f>(F1246*G1246-H1246-F1245)*2</f>
        <v>216.57840000000002</v>
      </c>
    </row>
    <row r="1247" spans="1:10" x14ac:dyDescent="0.25">
      <c r="A1247" s="28"/>
      <c r="B1247" s="29"/>
      <c r="D1247" s="105"/>
      <c r="E1247" s="105"/>
      <c r="G1247" s="96"/>
      <c r="H1247" s="96"/>
      <c r="I1247" s="105"/>
      <c r="J1247" s="138"/>
    </row>
    <row r="1248" spans="1:10" x14ac:dyDescent="0.25">
      <c r="A1248" s="28"/>
      <c r="B1248" s="29"/>
      <c r="C1248" s="91" t="s">
        <v>875</v>
      </c>
      <c r="D1248" s="105"/>
      <c r="E1248" s="105"/>
      <c r="H1248" s="96"/>
      <c r="I1248" s="105"/>
      <c r="J1248" s="138"/>
    </row>
    <row r="1249" spans="1:10" x14ac:dyDescent="0.25">
      <c r="A1249" s="28"/>
      <c r="B1249" s="29"/>
      <c r="C1249" s="100" t="s">
        <v>874</v>
      </c>
      <c r="D1249" s="100"/>
      <c r="E1249" s="100"/>
      <c r="F1249" s="105">
        <v>54.7</v>
      </c>
      <c r="G1249" s="105">
        <v>1.05</v>
      </c>
      <c r="H1249" s="105"/>
      <c r="I1249" s="100"/>
      <c r="J1249" s="138">
        <f>(F1249*G1249-H1249-F1248)*2</f>
        <v>114.87</v>
      </c>
    </row>
    <row r="1250" spans="1:10" x14ac:dyDescent="0.25">
      <c r="A1250" s="28"/>
      <c r="B1250" s="29"/>
      <c r="D1250" s="105"/>
      <c r="E1250" s="105"/>
      <c r="G1250" s="96"/>
      <c r="H1250" s="96"/>
      <c r="I1250" s="105"/>
      <c r="J1250" s="138"/>
    </row>
    <row r="1251" spans="1:10" x14ac:dyDescent="0.25">
      <c r="A1251" s="28"/>
      <c r="B1251" s="29"/>
      <c r="C1251" s="91" t="s">
        <v>876</v>
      </c>
      <c r="D1251" s="105"/>
      <c r="E1251" s="105"/>
      <c r="H1251" s="96"/>
      <c r="I1251" s="105"/>
      <c r="J1251" s="138"/>
    </row>
    <row r="1252" spans="1:10" ht="16.5" customHeight="1" x14ac:dyDescent="0.25">
      <c r="A1252" s="28"/>
      <c r="B1252" s="29"/>
      <c r="C1252" s="100" t="s">
        <v>877</v>
      </c>
      <c r="D1252" s="100"/>
      <c r="E1252" s="100"/>
      <c r="F1252" s="105">
        <f>7.63+5.91</f>
        <v>13.54</v>
      </c>
      <c r="G1252" s="105">
        <v>1.6</v>
      </c>
      <c r="H1252" s="105"/>
      <c r="I1252" s="100"/>
      <c r="J1252" s="138">
        <f>(F1252*G1252-H1252-F1251)*2</f>
        <v>43.328000000000003</v>
      </c>
    </row>
    <row r="1253" spans="1:10" x14ac:dyDescent="0.25">
      <c r="A1253" s="28"/>
      <c r="B1253" s="29"/>
      <c r="D1253" s="105"/>
      <c r="E1253" s="105"/>
      <c r="G1253" s="96"/>
      <c r="H1253" s="96"/>
      <c r="I1253" s="105"/>
      <c r="J1253" s="138"/>
    </row>
    <row r="1254" spans="1:10" x14ac:dyDescent="0.25">
      <c r="A1254" s="28"/>
      <c r="B1254" s="29"/>
      <c r="C1254" s="91" t="s">
        <v>878</v>
      </c>
      <c r="D1254" s="105"/>
      <c r="E1254" s="105"/>
      <c r="H1254" s="96"/>
      <c r="I1254" s="105"/>
      <c r="J1254" s="138"/>
    </row>
    <row r="1255" spans="1:10" x14ac:dyDescent="0.25">
      <c r="A1255" s="28"/>
      <c r="B1255" s="29"/>
      <c r="C1255" s="100"/>
      <c r="D1255" s="100"/>
      <c r="E1255" s="100"/>
      <c r="F1255" s="105">
        <v>59.33</v>
      </c>
      <c r="G1255" s="105">
        <v>1.6</v>
      </c>
      <c r="H1255" s="105"/>
      <c r="I1255" s="100"/>
      <c r="J1255" s="138">
        <f>(F1255*G1255-H1255-F1254)*2</f>
        <v>189.85599999999999</v>
      </c>
    </row>
    <row r="1256" spans="1:10" x14ac:dyDescent="0.25">
      <c r="A1256" s="28"/>
      <c r="B1256" s="29"/>
      <c r="D1256" s="105"/>
      <c r="E1256" s="105"/>
      <c r="G1256" s="96"/>
      <c r="H1256" s="96"/>
      <c r="I1256" s="105"/>
      <c r="J1256" s="138"/>
    </row>
    <row r="1257" spans="1:10" x14ac:dyDescent="0.25">
      <c r="A1257" s="28"/>
      <c r="B1257" s="29"/>
      <c r="C1257" s="91" t="s">
        <v>890</v>
      </c>
      <c r="D1257" s="105"/>
      <c r="E1257" s="105"/>
      <c r="H1257" s="96"/>
      <c r="I1257" s="105"/>
      <c r="J1257" s="138"/>
    </row>
    <row r="1258" spans="1:10" x14ac:dyDescent="0.25">
      <c r="A1258" s="28"/>
      <c r="B1258" s="29"/>
      <c r="C1258" s="100"/>
      <c r="D1258" s="100"/>
      <c r="E1258" s="100"/>
      <c r="F1258" s="105">
        <v>60.55</v>
      </c>
      <c r="G1258" s="105">
        <v>1.8</v>
      </c>
      <c r="H1258" s="105"/>
      <c r="I1258" s="100"/>
      <c r="J1258" s="138">
        <f>(F1258*G1258-H1258-F1257)*2</f>
        <v>217.98</v>
      </c>
    </row>
    <row r="1259" spans="1:10" x14ac:dyDescent="0.25">
      <c r="A1259" s="28"/>
      <c r="B1259" s="29"/>
      <c r="D1259" s="105"/>
      <c r="E1259" s="105"/>
      <c r="G1259" s="96"/>
      <c r="H1259" s="96"/>
      <c r="I1259" s="105"/>
      <c r="J1259" s="138"/>
    </row>
    <row r="1260" spans="1:10" x14ac:dyDescent="0.25">
      <c r="A1260" s="28"/>
      <c r="B1260" s="29"/>
      <c r="C1260" s="91" t="s">
        <v>800</v>
      </c>
      <c r="D1260" s="105"/>
      <c r="E1260" s="105"/>
      <c r="H1260" s="96"/>
      <c r="I1260" s="105"/>
      <c r="J1260" s="138"/>
    </row>
    <row r="1261" spans="1:10" x14ac:dyDescent="0.25">
      <c r="A1261" s="28"/>
      <c r="B1261" s="29"/>
      <c r="C1261" s="100"/>
      <c r="D1261" s="100"/>
      <c r="E1261" s="100"/>
      <c r="F1261" s="105">
        <v>34.72</v>
      </c>
      <c r="G1261" s="105">
        <v>1.5</v>
      </c>
      <c r="H1261" s="105"/>
      <c r="I1261" s="100"/>
      <c r="J1261" s="138">
        <f>(F1261*G1261-H1261-F1260)*2</f>
        <v>104.16</v>
      </c>
    </row>
    <row r="1262" spans="1:10" x14ac:dyDescent="0.25">
      <c r="A1262" s="28"/>
      <c r="B1262" s="29"/>
      <c r="C1262" s="30"/>
      <c r="D1262" s="30"/>
      <c r="E1262" s="32"/>
      <c r="F1262" s="32"/>
      <c r="G1262" s="32"/>
      <c r="H1262" s="49"/>
      <c r="I1262" s="32"/>
      <c r="J1262" s="32">
        <f t="shared" ref="J1262:J1270" si="13">E1262*G1262</f>
        <v>0</v>
      </c>
    </row>
    <row r="1263" spans="1:10" x14ac:dyDescent="0.25">
      <c r="A1263" s="28"/>
      <c r="B1263" s="29"/>
      <c r="C1263" s="30" t="s">
        <v>891</v>
      </c>
      <c r="D1263" s="30"/>
      <c r="E1263" s="32"/>
      <c r="F1263" s="32">
        <v>3.5</v>
      </c>
      <c r="G1263" s="32">
        <v>0.7</v>
      </c>
      <c r="H1263" s="49"/>
      <c r="I1263" s="32">
        <v>12</v>
      </c>
      <c r="J1263" s="32">
        <f>F1263*G1263*I1263</f>
        <v>29.4</v>
      </c>
    </row>
    <row r="1264" spans="1:10" x14ac:dyDescent="0.25">
      <c r="A1264" s="28"/>
      <c r="B1264" s="29"/>
      <c r="C1264" s="30"/>
      <c r="D1264" s="30"/>
      <c r="E1264" s="32"/>
      <c r="F1264" s="32"/>
      <c r="G1264" s="32"/>
      <c r="H1264" s="49"/>
      <c r="I1264" s="32"/>
      <c r="J1264" s="32">
        <f t="shared" si="13"/>
        <v>0</v>
      </c>
    </row>
    <row r="1265" spans="1:11" x14ac:dyDescent="0.25">
      <c r="A1265" s="28"/>
      <c r="B1265" s="29"/>
      <c r="C1265" s="30"/>
      <c r="D1265" s="30"/>
      <c r="E1265" s="32"/>
      <c r="F1265" s="32"/>
      <c r="G1265" s="32"/>
      <c r="H1265" s="49"/>
      <c r="I1265" s="32"/>
      <c r="J1265" s="32">
        <f t="shared" si="13"/>
        <v>0</v>
      </c>
    </row>
    <row r="1266" spans="1:11" x14ac:dyDescent="0.25">
      <c r="A1266" s="28"/>
      <c r="B1266" s="29"/>
      <c r="C1266" s="30"/>
      <c r="D1266" s="30"/>
      <c r="E1266" s="32"/>
      <c r="F1266" s="32"/>
      <c r="G1266" s="32"/>
      <c r="H1266" s="49"/>
      <c r="I1266" s="32"/>
      <c r="J1266" s="32">
        <f t="shared" si="13"/>
        <v>0</v>
      </c>
    </row>
    <row r="1267" spans="1:11" x14ac:dyDescent="0.25">
      <c r="A1267" s="28"/>
      <c r="B1267" s="29"/>
      <c r="C1267" s="30"/>
      <c r="D1267" s="30"/>
      <c r="E1267" s="32"/>
      <c r="F1267" s="32"/>
      <c r="G1267" s="32"/>
      <c r="H1267" s="49"/>
      <c r="I1267" s="32"/>
      <c r="J1267" s="32">
        <f t="shared" si="13"/>
        <v>0</v>
      </c>
    </row>
    <row r="1268" spans="1:11" x14ac:dyDescent="0.25">
      <c r="A1268" s="28"/>
      <c r="B1268" s="29"/>
      <c r="C1268" s="30"/>
      <c r="D1268" s="30"/>
      <c r="E1268" s="32"/>
      <c r="F1268" s="32"/>
      <c r="G1268" s="32"/>
      <c r="H1268" s="49"/>
      <c r="I1268" s="32"/>
      <c r="J1268" s="32">
        <f t="shared" si="13"/>
        <v>0</v>
      </c>
    </row>
    <row r="1269" spans="1:11" x14ac:dyDescent="0.25">
      <c r="A1269" s="28"/>
      <c r="B1269" s="29"/>
      <c r="C1269" s="30"/>
      <c r="D1269" s="30"/>
      <c r="E1269" s="32"/>
      <c r="F1269" s="32"/>
      <c r="G1269" s="32"/>
      <c r="H1269" s="49"/>
      <c r="I1269" s="32"/>
      <c r="J1269" s="32">
        <f t="shared" si="13"/>
        <v>0</v>
      </c>
    </row>
    <row r="1270" spans="1:11" x14ac:dyDescent="0.25">
      <c r="A1270" s="28"/>
      <c r="B1270" s="29"/>
      <c r="C1270" s="30" t="s">
        <v>892</v>
      </c>
      <c r="D1270" s="30"/>
      <c r="E1270" s="32"/>
      <c r="F1270" s="31"/>
      <c r="G1270" s="32"/>
      <c r="H1270" s="49"/>
      <c r="I1270" s="32"/>
      <c r="J1270" s="32">
        <f t="shared" si="13"/>
        <v>0</v>
      </c>
    </row>
    <row r="1271" spans="1:11" x14ac:dyDescent="0.25">
      <c r="A1271" s="28"/>
      <c r="B1271" s="29"/>
      <c r="C1271" s="30"/>
      <c r="D1271" s="30"/>
      <c r="E1271" s="75"/>
      <c r="F1271" s="31"/>
      <c r="G1271" s="32"/>
      <c r="H1271" s="49"/>
      <c r="I1271" s="32"/>
      <c r="J1271" s="32"/>
    </row>
    <row r="1272" spans="1:11" x14ac:dyDescent="0.25">
      <c r="A1272" s="28"/>
      <c r="B1272" s="29"/>
      <c r="C1272" s="30"/>
      <c r="D1272" s="30"/>
      <c r="F1272" s="32"/>
      <c r="G1272" s="32"/>
      <c r="H1272" s="64"/>
      <c r="I1272" s="65" t="s">
        <v>352</v>
      </c>
      <c r="J1272" s="66">
        <f>SUM(J1164:J1263)</f>
        <v>3696.8459999999995</v>
      </c>
      <c r="K1272" s="19"/>
    </row>
    <row r="1273" spans="1:11" x14ac:dyDescent="0.25">
      <c r="A1273" s="28"/>
      <c r="B1273" s="29"/>
      <c r="C1273" s="30"/>
      <c r="D1273" s="30"/>
      <c r="E1273" s="31"/>
      <c r="F1273" s="32"/>
      <c r="G1273" s="32"/>
      <c r="H1273" s="32"/>
      <c r="I1273" s="32"/>
      <c r="J1273" s="33"/>
    </row>
    <row r="1274" spans="1:11" x14ac:dyDescent="0.25">
      <c r="A1274" s="41"/>
      <c r="B1274" s="42"/>
      <c r="C1274" s="43"/>
      <c r="D1274" s="43"/>
      <c r="E1274" s="31"/>
      <c r="F1274" s="32"/>
      <c r="G1274" s="32"/>
      <c r="H1274" s="32"/>
      <c r="I1274" s="32"/>
      <c r="J1274" s="33"/>
    </row>
    <row r="1275" spans="1:11" x14ac:dyDescent="0.25">
      <c r="A1275" s="306" t="s">
        <v>4</v>
      </c>
      <c r="B1275" s="306" t="s">
        <v>336</v>
      </c>
      <c r="C1275" s="306" t="s">
        <v>337</v>
      </c>
      <c r="D1275" s="298" t="s">
        <v>6</v>
      </c>
      <c r="E1275" s="298" t="s">
        <v>338</v>
      </c>
      <c r="F1275" s="298" t="s">
        <v>339</v>
      </c>
      <c r="G1275" s="306" t="s">
        <v>340</v>
      </c>
      <c r="H1275" s="306" t="s">
        <v>341</v>
      </c>
      <c r="I1275" s="306" t="s">
        <v>34</v>
      </c>
      <c r="J1275" s="306" t="s">
        <v>324</v>
      </c>
    </row>
    <row r="1276" spans="1:11" x14ac:dyDescent="0.25">
      <c r="A1276" s="306"/>
      <c r="B1276" s="306"/>
      <c r="C1276" s="306"/>
      <c r="D1276" s="299"/>
      <c r="E1276" s="299"/>
      <c r="F1276" s="299"/>
      <c r="G1276" s="306"/>
      <c r="H1276" s="306"/>
      <c r="I1276" s="306"/>
      <c r="J1276" s="306"/>
    </row>
    <row r="1277" spans="1:11" x14ac:dyDescent="0.25">
      <c r="A1277" s="89"/>
      <c r="B1277" s="95"/>
      <c r="C1277" s="91"/>
      <c r="D1277" s="91" t="s">
        <v>13</v>
      </c>
      <c r="E1277" s="92"/>
      <c r="F1277" s="96"/>
      <c r="G1277" s="96"/>
      <c r="H1277" s="96"/>
      <c r="I1277" s="96"/>
      <c r="J1277" s="87"/>
    </row>
    <row r="1278" spans="1:11" ht="15" customHeight="1" x14ac:dyDescent="0.25">
      <c r="A1278" s="300" t="s">
        <v>38</v>
      </c>
      <c r="B1278" s="342" t="s">
        <v>893</v>
      </c>
      <c r="C1278" s="91" t="s">
        <v>842</v>
      </c>
      <c r="D1278" s="92"/>
      <c r="E1278" s="92"/>
      <c r="F1278" s="96"/>
      <c r="G1278" s="96"/>
      <c r="H1278" s="96"/>
      <c r="I1278" s="96"/>
      <c r="J1278" s="96"/>
    </row>
    <row r="1279" spans="1:11" x14ac:dyDescent="0.25">
      <c r="A1279" s="301"/>
      <c r="B1279" s="343"/>
      <c r="C1279" s="91" t="s">
        <v>843</v>
      </c>
      <c r="F1279" s="105">
        <v>16</v>
      </c>
      <c r="G1279" s="105">
        <v>2.4</v>
      </c>
      <c r="H1279" s="105"/>
      <c r="I1279" s="105"/>
      <c r="J1279" s="138">
        <f>F1279*G1279*2</f>
        <v>76.8</v>
      </c>
    </row>
    <row r="1280" spans="1:11" x14ac:dyDescent="0.25">
      <c r="A1280" s="301"/>
      <c r="B1280" s="343"/>
      <c r="D1280" s="105"/>
      <c r="E1280" s="105"/>
      <c r="G1280" s="96" t="s">
        <v>889</v>
      </c>
      <c r="H1280" s="96">
        <v>10</v>
      </c>
      <c r="I1280" s="105"/>
      <c r="J1280" s="87">
        <f>H1280</f>
        <v>10</v>
      </c>
    </row>
    <row r="1281" spans="1:10" x14ac:dyDescent="0.25">
      <c r="A1281" s="301"/>
      <c r="B1281" s="343"/>
      <c r="C1281" s="91" t="s">
        <v>844</v>
      </c>
      <c r="D1281" s="105"/>
      <c r="E1281" s="105"/>
      <c r="H1281" s="96"/>
      <c r="I1281" s="105"/>
      <c r="J1281" s="138"/>
    </row>
    <row r="1282" spans="1:10" x14ac:dyDescent="0.25">
      <c r="A1282" s="301"/>
      <c r="B1282" s="343"/>
      <c r="C1282" s="100"/>
      <c r="D1282" s="100"/>
      <c r="E1282" s="100"/>
      <c r="F1282" s="105">
        <v>16</v>
      </c>
      <c r="G1282" s="105">
        <v>2.7</v>
      </c>
      <c r="H1282" s="105"/>
      <c r="I1282" s="100"/>
      <c r="J1282" s="138">
        <f>F1282*G1282*2</f>
        <v>86.4</v>
      </c>
    </row>
    <row r="1283" spans="1:10" x14ac:dyDescent="0.25">
      <c r="A1283" s="301"/>
      <c r="B1283" s="344"/>
      <c r="D1283" s="105"/>
      <c r="E1283" s="105"/>
      <c r="G1283" s="96" t="s">
        <v>889</v>
      </c>
      <c r="H1283" s="96">
        <v>23</v>
      </c>
      <c r="I1283" s="105"/>
      <c r="J1283" s="87">
        <f>H1283</f>
        <v>23</v>
      </c>
    </row>
    <row r="1284" spans="1:10" x14ac:dyDescent="0.25">
      <c r="A1284" s="101"/>
      <c r="B1284" s="173"/>
      <c r="C1284" s="91" t="s">
        <v>845</v>
      </c>
      <c r="D1284" s="105"/>
      <c r="E1284" s="105"/>
      <c r="H1284" s="96"/>
      <c r="I1284" s="105"/>
      <c r="J1284" s="138"/>
    </row>
    <row r="1285" spans="1:10" x14ac:dyDescent="0.25">
      <c r="A1285" s="89"/>
      <c r="B1285" s="90"/>
      <c r="C1285" s="100"/>
      <c r="D1285" s="100"/>
      <c r="E1285" s="100"/>
      <c r="F1285" s="105">
        <v>19.399999999999999</v>
      </c>
      <c r="G1285" s="105">
        <v>1.2</v>
      </c>
      <c r="H1285" s="105"/>
      <c r="I1285" s="100"/>
      <c r="J1285" s="138">
        <f>F1285*G1285*2</f>
        <v>46.559999999999995</v>
      </c>
    </row>
    <row r="1286" spans="1:10" x14ac:dyDescent="0.25">
      <c r="A1286" s="89"/>
      <c r="B1286" s="100"/>
      <c r="D1286" s="105"/>
      <c r="E1286" s="105"/>
      <c r="G1286" s="96" t="s">
        <v>889</v>
      </c>
      <c r="H1286" s="96">
        <v>10</v>
      </c>
      <c r="I1286" s="105"/>
      <c r="J1286" s="87">
        <f>H1286</f>
        <v>10</v>
      </c>
    </row>
    <row r="1287" spans="1:10" x14ac:dyDescent="0.25">
      <c r="A1287" s="89"/>
      <c r="B1287" s="100"/>
      <c r="C1287" s="91" t="s">
        <v>846</v>
      </c>
      <c r="D1287" s="105"/>
      <c r="E1287" s="105"/>
      <c r="H1287" s="96" t="s">
        <v>889</v>
      </c>
      <c r="I1287" s="105"/>
      <c r="J1287" s="138"/>
    </row>
    <row r="1288" spans="1:10" x14ac:dyDescent="0.25">
      <c r="A1288" s="89"/>
      <c r="B1288" s="100"/>
      <c r="C1288" s="100"/>
      <c r="D1288" s="100"/>
      <c r="E1288" s="100"/>
      <c r="F1288" s="105">
        <v>15.44</v>
      </c>
      <c r="G1288" s="105">
        <v>1.73</v>
      </c>
      <c r="H1288" s="105">
        <v>23</v>
      </c>
      <c r="I1288" s="100"/>
      <c r="J1288" s="138">
        <f>F1288*G1288</f>
        <v>26.711199999999998</v>
      </c>
    </row>
    <row r="1289" spans="1:10" x14ac:dyDescent="0.25">
      <c r="A1289" s="89"/>
      <c r="B1289" s="100"/>
      <c r="C1289" s="91" t="s">
        <v>847</v>
      </c>
      <c r="D1289" s="105"/>
      <c r="E1289" s="105"/>
      <c r="H1289" s="96"/>
      <c r="I1289" s="105"/>
      <c r="J1289" s="138">
        <f>H1288</f>
        <v>23</v>
      </c>
    </row>
    <row r="1290" spans="1:10" x14ac:dyDescent="0.25">
      <c r="A1290" s="89"/>
      <c r="B1290" s="100"/>
      <c r="C1290" s="100"/>
      <c r="D1290" s="100"/>
      <c r="E1290" s="100"/>
      <c r="F1290" s="105">
        <v>16.2</v>
      </c>
      <c r="G1290" s="105">
        <v>2.15</v>
      </c>
      <c r="H1290" s="105"/>
      <c r="I1290" s="100"/>
      <c r="J1290" s="138">
        <f>F1290*G1290</f>
        <v>34.83</v>
      </c>
    </row>
    <row r="1291" spans="1:10" x14ac:dyDescent="0.25">
      <c r="A1291" s="89"/>
      <c r="B1291" s="100"/>
      <c r="D1291" s="105"/>
      <c r="E1291" s="105"/>
      <c r="G1291" s="96" t="s">
        <v>889</v>
      </c>
      <c r="H1291" s="96">
        <v>7</v>
      </c>
      <c r="I1291" s="105"/>
      <c r="J1291" s="87">
        <f>H1291</f>
        <v>7</v>
      </c>
    </row>
    <row r="1292" spans="1:10" x14ac:dyDescent="0.25">
      <c r="A1292" s="89"/>
      <c r="B1292" s="95"/>
      <c r="C1292" s="91" t="s">
        <v>848</v>
      </c>
      <c r="D1292" s="105"/>
      <c r="E1292" s="105"/>
      <c r="H1292" s="96"/>
      <c r="I1292" s="105"/>
      <c r="J1292" s="138"/>
    </row>
    <row r="1293" spans="1:10" x14ac:dyDescent="0.25">
      <c r="A1293" s="89"/>
      <c r="B1293" s="95"/>
      <c r="C1293" s="100"/>
      <c r="D1293" s="100"/>
      <c r="E1293" s="100"/>
      <c r="F1293" s="105">
        <v>16.27</v>
      </c>
      <c r="G1293" s="105">
        <v>2.5</v>
      </c>
      <c r="H1293" s="105"/>
      <c r="I1293" s="100"/>
      <c r="J1293" s="138">
        <f>F1293*G1293-H1293-F1292</f>
        <v>40.674999999999997</v>
      </c>
    </row>
    <row r="1294" spans="1:10" x14ac:dyDescent="0.25">
      <c r="A1294" s="89"/>
      <c r="B1294" s="95"/>
      <c r="D1294" s="105"/>
      <c r="E1294" s="105"/>
      <c r="G1294" s="96" t="s">
        <v>889</v>
      </c>
      <c r="H1294" s="96">
        <v>22</v>
      </c>
      <c r="I1294" s="105"/>
      <c r="J1294" s="87">
        <f>H1294</f>
        <v>22</v>
      </c>
    </row>
    <row r="1295" spans="1:10" x14ac:dyDescent="0.25">
      <c r="A1295" s="89"/>
      <c r="B1295" s="95"/>
      <c r="C1295" s="91" t="s">
        <v>849</v>
      </c>
      <c r="D1295" s="105"/>
      <c r="E1295" s="105"/>
      <c r="H1295" s="96"/>
      <c r="I1295" s="105"/>
      <c r="J1295" s="138"/>
    </row>
    <row r="1296" spans="1:10" x14ac:dyDescent="0.25">
      <c r="A1296" s="89"/>
      <c r="B1296" s="95"/>
      <c r="C1296" s="100"/>
      <c r="D1296" s="100"/>
      <c r="E1296" s="100"/>
      <c r="F1296" s="105">
        <v>16.21</v>
      </c>
      <c r="G1296" s="105">
        <v>1.05</v>
      </c>
      <c r="H1296" s="105"/>
      <c r="I1296" s="100"/>
      <c r="J1296" s="138">
        <f>F1296*G1296-H1296-F1295</f>
        <v>17.020500000000002</v>
      </c>
    </row>
    <row r="1297" spans="1:11" x14ac:dyDescent="0.25">
      <c r="A1297" s="89"/>
      <c r="B1297" s="95"/>
      <c r="D1297" s="105"/>
      <c r="E1297" s="105"/>
      <c r="G1297" s="96" t="s">
        <v>889</v>
      </c>
      <c r="H1297" s="96">
        <v>6.65</v>
      </c>
      <c r="I1297" s="105"/>
      <c r="J1297" s="87">
        <f>H1297</f>
        <v>6.65</v>
      </c>
    </row>
    <row r="1298" spans="1:11" x14ac:dyDescent="0.25">
      <c r="A1298" s="89"/>
      <c r="B1298" s="95"/>
      <c r="C1298" s="91" t="s">
        <v>850</v>
      </c>
      <c r="D1298" s="105"/>
      <c r="E1298" s="105"/>
      <c r="H1298" s="96"/>
      <c r="I1298" s="105"/>
      <c r="J1298" s="138"/>
    </row>
    <row r="1299" spans="1:11" x14ac:dyDescent="0.25">
      <c r="A1299" s="89"/>
      <c r="B1299" s="95"/>
      <c r="C1299" s="100"/>
      <c r="D1299" s="100"/>
      <c r="E1299" s="100"/>
      <c r="F1299" s="105">
        <v>15.87</v>
      </c>
      <c r="G1299" s="105">
        <v>1.34</v>
      </c>
      <c r="H1299" s="105"/>
      <c r="I1299" s="100"/>
      <c r="J1299" s="138">
        <f>F1299*G1299-H1299-F1298</f>
        <v>21.265799999999999</v>
      </c>
      <c r="K1299">
        <v>26</v>
      </c>
    </row>
    <row r="1300" spans="1:11" x14ac:dyDescent="0.25">
      <c r="A1300" s="89"/>
      <c r="B1300" s="95"/>
      <c r="D1300" s="105"/>
      <c r="E1300" s="105"/>
      <c r="G1300" s="96" t="s">
        <v>889</v>
      </c>
      <c r="H1300" s="96">
        <v>25</v>
      </c>
      <c r="I1300" s="105"/>
      <c r="J1300" s="87">
        <f>H1300</f>
        <v>25</v>
      </c>
    </row>
    <row r="1301" spans="1:11" x14ac:dyDescent="0.25">
      <c r="A1301" s="89"/>
      <c r="B1301" s="95"/>
      <c r="C1301" s="91" t="s">
        <v>851</v>
      </c>
      <c r="D1301" s="105"/>
      <c r="E1301" s="105"/>
      <c r="H1301" s="96"/>
      <c r="I1301" s="105"/>
      <c r="J1301" s="138"/>
    </row>
    <row r="1302" spans="1:11" x14ac:dyDescent="0.25">
      <c r="A1302" s="89"/>
      <c r="B1302" s="95"/>
      <c r="C1302" s="100"/>
      <c r="D1302" s="100"/>
      <c r="E1302" s="100"/>
      <c r="F1302" s="105">
        <v>22.4</v>
      </c>
      <c r="G1302" s="105">
        <v>1</v>
      </c>
      <c r="H1302" s="105"/>
      <c r="I1302" s="100"/>
      <c r="J1302" s="138">
        <f>F1302*G1302-H1302-F1301</f>
        <v>22.4</v>
      </c>
    </row>
    <row r="1303" spans="1:11" x14ac:dyDescent="0.25">
      <c r="A1303" s="89"/>
      <c r="B1303" s="95"/>
      <c r="D1303" s="105"/>
      <c r="E1303" s="105"/>
      <c r="G1303" s="96" t="s">
        <v>889</v>
      </c>
      <c r="H1303" s="96">
        <v>20</v>
      </c>
      <c r="I1303" s="105"/>
      <c r="J1303" s="87">
        <f>H1303</f>
        <v>20</v>
      </c>
    </row>
    <row r="1304" spans="1:11" x14ac:dyDescent="0.25">
      <c r="A1304" s="89"/>
      <c r="B1304" s="95"/>
      <c r="C1304" s="91" t="s">
        <v>852</v>
      </c>
      <c r="D1304" s="105"/>
      <c r="E1304" s="105"/>
      <c r="H1304" s="96"/>
      <c r="I1304" s="105"/>
      <c r="J1304" s="138"/>
    </row>
    <row r="1305" spans="1:11" x14ac:dyDescent="0.25">
      <c r="A1305" s="89"/>
      <c r="B1305" s="95"/>
      <c r="C1305" s="100"/>
      <c r="D1305" s="100"/>
      <c r="E1305" s="100"/>
      <c r="F1305" s="105">
        <v>22.6</v>
      </c>
      <c r="G1305" s="105">
        <v>1.38</v>
      </c>
      <c r="H1305" s="105"/>
      <c r="I1305" s="100"/>
      <c r="J1305" s="138">
        <f>F1305*G1305-H1305-F1304</f>
        <v>31.187999999999999</v>
      </c>
    </row>
    <row r="1306" spans="1:11" x14ac:dyDescent="0.25">
      <c r="A1306" s="89"/>
      <c r="B1306" s="95"/>
      <c r="D1306" s="105"/>
      <c r="E1306" s="105"/>
      <c r="G1306" s="96" t="s">
        <v>889</v>
      </c>
      <c r="H1306" s="96">
        <v>15</v>
      </c>
      <c r="I1306" s="105"/>
      <c r="J1306" s="87">
        <f>H1306</f>
        <v>15</v>
      </c>
    </row>
    <row r="1307" spans="1:11" x14ac:dyDescent="0.25">
      <c r="A1307" s="89"/>
      <c r="B1307" s="95"/>
      <c r="C1307" s="91" t="s">
        <v>854</v>
      </c>
      <c r="D1307" s="105"/>
      <c r="E1307" s="105"/>
      <c r="H1307" s="96"/>
      <c r="I1307" s="105"/>
      <c r="J1307" s="138"/>
    </row>
    <row r="1308" spans="1:11" x14ac:dyDescent="0.25">
      <c r="A1308" s="89"/>
      <c r="B1308" s="95"/>
      <c r="C1308" s="100"/>
      <c r="D1308" s="100"/>
      <c r="E1308" s="100"/>
      <c r="F1308" s="105">
        <v>22.41</v>
      </c>
      <c r="G1308" s="105">
        <v>0.8</v>
      </c>
      <c r="H1308" s="105"/>
      <c r="I1308" s="100"/>
      <c r="J1308" s="138">
        <f>F1308*G1308-H1308-F1307</f>
        <v>17.928000000000001</v>
      </c>
    </row>
    <row r="1309" spans="1:11" x14ac:dyDescent="0.25">
      <c r="A1309" s="89"/>
      <c r="B1309" s="95"/>
      <c r="D1309" s="105"/>
      <c r="E1309" s="105"/>
      <c r="G1309" s="96" t="s">
        <v>889</v>
      </c>
      <c r="H1309" s="96">
        <v>10</v>
      </c>
      <c r="I1309" s="105"/>
      <c r="J1309" s="87">
        <f>H1309</f>
        <v>10</v>
      </c>
    </row>
    <row r="1310" spans="1:11" x14ac:dyDescent="0.25">
      <c r="A1310" s="89"/>
      <c r="B1310" s="95"/>
      <c r="C1310" s="91" t="s">
        <v>855</v>
      </c>
      <c r="D1310" s="105"/>
      <c r="E1310" s="105"/>
      <c r="H1310" s="96"/>
      <c r="I1310" s="105"/>
      <c r="J1310" s="138"/>
    </row>
    <row r="1311" spans="1:11" x14ac:dyDescent="0.25">
      <c r="A1311" s="89"/>
      <c r="B1311" s="95"/>
      <c r="C1311" s="100"/>
      <c r="D1311" s="100"/>
      <c r="E1311" s="100"/>
      <c r="F1311" s="105">
        <v>27.76</v>
      </c>
      <c r="G1311" s="105">
        <v>1.8</v>
      </c>
      <c r="H1311" s="105"/>
      <c r="I1311" s="100"/>
      <c r="J1311" s="138">
        <f>F1311*G1311-H1311-F1310</f>
        <v>49.968000000000004</v>
      </c>
    </row>
    <row r="1312" spans="1:11" x14ac:dyDescent="0.25">
      <c r="A1312" s="89"/>
      <c r="B1312" s="90"/>
      <c r="D1312" s="105"/>
      <c r="E1312" s="105"/>
      <c r="G1312" s="96" t="s">
        <v>889</v>
      </c>
      <c r="H1312" s="96">
        <v>23.65</v>
      </c>
      <c r="I1312" s="105"/>
      <c r="J1312" s="87">
        <f>H1312</f>
        <v>23.65</v>
      </c>
    </row>
    <row r="1313" spans="1:10" x14ac:dyDescent="0.25">
      <c r="A1313" s="89"/>
      <c r="B1313" s="100"/>
      <c r="C1313" s="91" t="s">
        <v>857</v>
      </c>
      <c r="D1313" s="105"/>
      <c r="E1313" s="105"/>
      <c r="H1313" s="96"/>
      <c r="I1313" s="105"/>
      <c r="J1313" s="138"/>
    </row>
    <row r="1314" spans="1:10" x14ac:dyDescent="0.25">
      <c r="A1314" s="89"/>
      <c r="B1314" s="100"/>
      <c r="C1314" s="100"/>
      <c r="D1314" s="100"/>
      <c r="E1314" s="100"/>
      <c r="F1314" s="105">
        <v>28.91</v>
      </c>
      <c r="G1314" s="105">
        <v>3.01</v>
      </c>
      <c r="H1314" s="105"/>
      <c r="I1314" s="100"/>
      <c r="J1314" s="138">
        <f>F1314*G1314-H1314-F1313</f>
        <v>87.019099999999995</v>
      </c>
    </row>
    <row r="1315" spans="1:10" x14ac:dyDescent="0.25">
      <c r="A1315" s="89"/>
      <c r="B1315" s="100"/>
      <c r="D1315" s="105"/>
      <c r="E1315" s="105"/>
      <c r="F1315" s="105"/>
      <c r="G1315" s="105" t="s">
        <v>889</v>
      </c>
      <c r="H1315" s="105">
        <v>19</v>
      </c>
      <c r="I1315" s="105"/>
      <c r="J1315" s="138">
        <f>H1315</f>
        <v>19</v>
      </c>
    </row>
    <row r="1316" spans="1:10" x14ac:dyDescent="0.25">
      <c r="A1316" s="89"/>
      <c r="B1316" s="100"/>
      <c r="C1316" t="s">
        <v>858</v>
      </c>
      <c r="D1316" s="105"/>
      <c r="E1316" s="105"/>
      <c r="H1316" s="105"/>
      <c r="I1316" s="105"/>
      <c r="J1316" s="138"/>
    </row>
    <row r="1317" spans="1:10" x14ac:dyDescent="0.25">
      <c r="A1317" s="89"/>
      <c r="B1317" s="100"/>
      <c r="C1317" s="91"/>
      <c r="D1317" s="105"/>
      <c r="E1317" s="105"/>
      <c r="F1317" s="105">
        <v>16.62</v>
      </c>
      <c r="G1317" s="105">
        <v>2.5</v>
      </c>
      <c r="H1317" s="105"/>
      <c r="I1317" s="105"/>
      <c r="J1317" s="138">
        <f>F1317*G1317-H1317-F1316</f>
        <v>41.550000000000004</v>
      </c>
    </row>
    <row r="1318" spans="1:10" x14ac:dyDescent="0.25">
      <c r="A1318" s="89"/>
      <c r="B1318" s="100"/>
      <c r="D1318" s="105"/>
      <c r="E1318" s="105"/>
      <c r="F1318" s="105"/>
      <c r="G1318" s="105"/>
      <c r="H1318" s="105"/>
      <c r="I1318" s="105"/>
      <c r="J1318" s="138"/>
    </row>
    <row r="1319" spans="1:10" x14ac:dyDescent="0.25">
      <c r="A1319" s="89"/>
      <c r="B1319" s="95"/>
      <c r="C1319" t="s">
        <v>859</v>
      </c>
      <c r="D1319" s="105"/>
      <c r="E1319" s="105"/>
      <c r="H1319" s="105"/>
      <c r="I1319" s="105"/>
      <c r="J1319" s="138"/>
    </row>
    <row r="1320" spans="1:10" x14ac:dyDescent="0.25">
      <c r="A1320" s="89"/>
      <c r="B1320" s="95"/>
      <c r="C1320" s="91"/>
      <c r="D1320" s="105"/>
      <c r="E1320" s="105"/>
      <c r="F1320" s="105">
        <v>18.68</v>
      </c>
      <c r="G1320" s="105">
        <v>2.5</v>
      </c>
      <c r="H1320" s="105"/>
      <c r="I1320" s="105"/>
      <c r="J1320" s="138">
        <f>F1320*G1320-H1320-F1319</f>
        <v>46.7</v>
      </c>
    </row>
    <row r="1321" spans="1:10" x14ac:dyDescent="0.25">
      <c r="A1321" s="89"/>
      <c r="B1321" s="95"/>
      <c r="C1321" s="91"/>
      <c r="D1321" s="105"/>
      <c r="E1321" s="105"/>
      <c r="F1321" s="105"/>
      <c r="G1321" s="105"/>
      <c r="H1321" s="105"/>
      <c r="I1321" s="105"/>
      <c r="J1321" s="138"/>
    </row>
    <row r="1322" spans="1:10" x14ac:dyDescent="0.25">
      <c r="A1322" s="89"/>
      <c r="B1322" s="95"/>
      <c r="C1322" s="91" t="s">
        <v>860</v>
      </c>
      <c r="D1322" s="105"/>
      <c r="E1322" s="105"/>
      <c r="F1322" s="105">
        <v>263</v>
      </c>
      <c r="G1322" s="105">
        <v>2.4500000000000002</v>
      </c>
      <c r="H1322" s="105">
        <f>H1321*I1321</f>
        <v>0</v>
      </c>
      <c r="J1322" s="138">
        <f>(F1322*G1322-H1322-F1321)*2</f>
        <v>1288.7</v>
      </c>
    </row>
    <row r="1323" spans="1:10" x14ac:dyDescent="0.25">
      <c r="A1323" s="89"/>
      <c r="B1323" s="95"/>
      <c r="C1323" s="91" t="s">
        <v>861</v>
      </c>
      <c r="D1323" s="105"/>
      <c r="E1323" s="105"/>
      <c r="F1323" s="105"/>
      <c r="G1323" s="105"/>
      <c r="H1323" s="105"/>
      <c r="I1323" s="105"/>
      <c r="J1323" s="138"/>
    </row>
    <row r="1324" spans="1:10" x14ac:dyDescent="0.25">
      <c r="A1324" s="89"/>
      <c r="B1324" s="95"/>
      <c r="C1324" s="91"/>
      <c r="D1324" s="105"/>
      <c r="E1324" s="105"/>
      <c r="F1324" s="105"/>
      <c r="G1324" s="105"/>
      <c r="H1324" s="105"/>
      <c r="I1324" s="105"/>
      <c r="J1324" s="138"/>
    </row>
    <row r="1325" spans="1:10" x14ac:dyDescent="0.25">
      <c r="A1325" s="89"/>
      <c r="B1325" s="95"/>
      <c r="C1325" s="91" t="s">
        <v>862</v>
      </c>
      <c r="D1325" s="105"/>
      <c r="E1325" s="105"/>
      <c r="F1325" s="105">
        <v>35.15</v>
      </c>
      <c r="G1325" s="105">
        <v>2.8</v>
      </c>
      <c r="H1325" s="105"/>
      <c r="J1325" s="138">
        <f>(F1325*G1325-H1325-F1324)*2</f>
        <v>196.83999999999997</v>
      </c>
    </row>
    <row r="1326" spans="1:10" x14ac:dyDescent="0.25">
      <c r="A1326" s="89"/>
      <c r="B1326" s="95"/>
      <c r="C1326" s="91" t="s">
        <v>861</v>
      </c>
      <c r="D1326" s="105"/>
      <c r="E1326" s="105"/>
      <c r="F1326" s="105"/>
      <c r="G1326" s="105"/>
      <c r="H1326" s="105"/>
      <c r="I1326" s="105"/>
      <c r="J1326" s="138"/>
    </row>
    <row r="1327" spans="1:10" x14ac:dyDescent="0.25">
      <c r="A1327" s="89"/>
      <c r="B1327" s="95"/>
      <c r="C1327" s="91" t="s">
        <v>863</v>
      </c>
      <c r="D1327" s="105"/>
      <c r="E1327" s="105"/>
      <c r="F1327" s="105"/>
      <c r="G1327" s="105"/>
      <c r="H1327" s="105"/>
      <c r="I1327" s="105"/>
      <c r="J1327" s="138"/>
    </row>
    <row r="1328" spans="1:10" x14ac:dyDescent="0.25">
      <c r="A1328" s="89"/>
      <c r="B1328" s="95"/>
      <c r="D1328" s="105"/>
      <c r="E1328" s="105"/>
      <c r="G1328" s="96"/>
      <c r="H1328" s="96"/>
      <c r="I1328" s="105"/>
      <c r="J1328" s="138"/>
    </row>
    <row r="1329" spans="1:10" x14ac:dyDescent="0.25">
      <c r="A1329" s="89"/>
      <c r="B1329" s="95"/>
      <c r="C1329" s="91" t="s">
        <v>864</v>
      </c>
      <c r="D1329" s="105"/>
      <c r="E1329" s="105"/>
      <c r="H1329" s="96"/>
      <c r="I1329" s="105"/>
      <c r="J1329" s="138"/>
    </row>
    <row r="1330" spans="1:10" x14ac:dyDescent="0.25">
      <c r="A1330" s="89"/>
      <c r="B1330" s="95"/>
      <c r="C1330" s="100"/>
      <c r="D1330" s="100"/>
      <c r="E1330" s="100"/>
      <c r="F1330" s="105">
        <v>33.24</v>
      </c>
      <c r="G1330" s="105">
        <v>1.18</v>
      </c>
      <c r="H1330" s="105"/>
      <c r="I1330" s="100"/>
      <c r="J1330" s="138">
        <f>(F1330*G1330-H1330-F1329)*2</f>
        <v>78.446399999999997</v>
      </c>
    </row>
    <row r="1331" spans="1:10" x14ac:dyDescent="0.25">
      <c r="A1331" s="89"/>
      <c r="B1331" s="95"/>
      <c r="C1331" s="91"/>
      <c r="D1331" s="105"/>
      <c r="E1331" s="105"/>
      <c r="F1331" s="105"/>
      <c r="G1331" s="105"/>
      <c r="H1331" s="105"/>
      <c r="I1331" s="105"/>
      <c r="J1331" s="138"/>
    </row>
    <row r="1332" spans="1:10" x14ac:dyDescent="0.25">
      <c r="A1332" s="89"/>
      <c r="B1332" s="95"/>
      <c r="D1332" s="105"/>
      <c r="E1332" s="105"/>
      <c r="G1332" s="96"/>
      <c r="H1332" s="96"/>
      <c r="I1332" s="105"/>
      <c r="J1332" s="138"/>
    </row>
    <row r="1333" spans="1:10" x14ac:dyDescent="0.25">
      <c r="A1333" s="89"/>
      <c r="B1333" s="95"/>
      <c r="C1333" s="91" t="s">
        <v>865</v>
      </c>
      <c r="D1333" s="105"/>
      <c r="E1333" s="105"/>
      <c r="H1333" s="96"/>
      <c r="I1333" s="105"/>
      <c r="J1333" s="138"/>
    </row>
    <row r="1334" spans="1:10" x14ac:dyDescent="0.25">
      <c r="A1334" s="89"/>
      <c r="B1334" s="95"/>
      <c r="C1334" s="100"/>
      <c r="D1334" s="100"/>
      <c r="E1334" s="100"/>
      <c r="F1334" s="105">
        <v>33.24</v>
      </c>
      <c r="G1334" s="105">
        <v>1.02</v>
      </c>
      <c r="H1334" s="105"/>
      <c r="I1334" s="100"/>
      <c r="J1334" s="138">
        <f>(F1334*G1334-H1334-F1333)*2</f>
        <v>67.809600000000003</v>
      </c>
    </row>
    <row r="1335" spans="1:10" x14ac:dyDescent="0.25">
      <c r="A1335" s="89"/>
      <c r="B1335" s="95"/>
      <c r="C1335" s="91"/>
      <c r="D1335" s="105"/>
      <c r="E1335" s="105"/>
      <c r="F1335" s="105"/>
      <c r="G1335" s="105"/>
      <c r="H1335" s="105"/>
      <c r="I1335" s="105"/>
      <c r="J1335" s="138"/>
    </row>
    <row r="1336" spans="1:10" x14ac:dyDescent="0.25">
      <c r="A1336" s="89"/>
      <c r="B1336" s="95"/>
      <c r="D1336" s="105"/>
      <c r="E1336" s="105"/>
      <c r="G1336" s="96"/>
      <c r="H1336" s="96"/>
      <c r="I1336" s="105"/>
      <c r="J1336" s="138"/>
    </row>
    <row r="1337" spans="1:10" x14ac:dyDescent="0.25">
      <c r="A1337" s="89"/>
      <c r="B1337" s="95"/>
      <c r="C1337" s="91" t="s">
        <v>866</v>
      </c>
      <c r="D1337" s="105"/>
      <c r="E1337" s="105"/>
      <c r="H1337" s="96"/>
      <c r="I1337" s="105"/>
      <c r="J1337" s="138"/>
    </row>
    <row r="1338" spans="1:10" x14ac:dyDescent="0.25">
      <c r="A1338" s="89"/>
      <c r="B1338" s="95"/>
      <c r="C1338" s="100"/>
      <c r="D1338" s="100"/>
      <c r="E1338" s="100"/>
      <c r="F1338" s="105">
        <v>30</v>
      </c>
      <c r="G1338" s="105">
        <v>0.95</v>
      </c>
      <c r="H1338" s="105"/>
      <c r="I1338" s="100"/>
      <c r="J1338" s="138">
        <f>(F1338*G1338-H1338-F1337)*2</f>
        <v>57</v>
      </c>
    </row>
    <row r="1339" spans="1:10" x14ac:dyDescent="0.25">
      <c r="A1339" s="89"/>
      <c r="B1339" s="90"/>
      <c r="C1339" s="91"/>
      <c r="D1339" s="105"/>
      <c r="E1339" s="105"/>
      <c r="F1339" s="105"/>
      <c r="G1339" s="105"/>
      <c r="H1339" s="105"/>
      <c r="I1339" s="105"/>
      <c r="J1339" s="138"/>
    </row>
    <row r="1340" spans="1:10" x14ac:dyDescent="0.25">
      <c r="A1340" s="89"/>
      <c r="B1340" s="100"/>
      <c r="D1340" s="105"/>
      <c r="E1340" s="105"/>
      <c r="G1340" s="96"/>
      <c r="H1340" s="96"/>
      <c r="I1340" s="105"/>
      <c r="J1340" s="138"/>
    </row>
    <row r="1341" spans="1:10" x14ac:dyDescent="0.25">
      <c r="A1341" s="89"/>
      <c r="B1341" s="100"/>
      <c r="C1341" s="91" t="s">
        <v>867</v>
      </c>
      <c r="D1341" s="105"/>
      <c r="E1341" s="105"/>
      <c r="H1341" s="96"/>
      <c r="I1341" s="105"/>
      <c r="J1341" s="138"/>
    </row>
    <row r="1342" spans="1:10" x14ac:dyDescent="0.25">
      <c r="A1342" s="89"/>
      <c r="B1342" s="100"/>
      <c r="C1342" s="100"/>
      <c r="D1342" s="100"/>
      <c r="E1342" s="100"/>
      <c r="F1342" s="105">
        <v>30.21</v>
      </c>
      <c r="G1342" s="105">
        <v>0.9</v>
      </c>
      <c r="H1342" s="105"/>
      <c r="I1342" s="100"/>
      <c r="J1342" s="138">
        <f>(F1342*G1342-H1342-F1341)*2</f>
        <v>54.378</v>
      </c>
    </row>
    <row r="1343" spans="1:10" x14ac:dyDescent="0.25">
      <c r="A1343" s="89"/>
      <c r="B1343" s="100"/>
      <c r="D1343" s="105"/>
      <c r="E1343" s="105"/>
      <c r="G1343" s="96"/>
      <c r="H1343" s="96"/>
      <c r="I1343" s="105"/>
      <c r="J1343" s="138"/>
    </row>
    <row r="1344" spans="1:10" x14ac:dyDescent="0.25">
      <c r="A1344" s="89"/>
      <c r="B1344" s="100"/>
      <c r="C1344" s="91" t="s">
        <v>868</v>
      </c>
      <c r="D1344" s="105"/>
      <c r="E1344" s="105"/>
      <c r="H1344" s="96"/>
      <c r="I1344" s="105"/>
      <c r="J1344" s="138"/>
    </row>
    <row r="1345" spans="1:10" x14ac:dyDescent="0.25">
      <c r="A1345" s="89"/>
      <c r="B1345" s="100"/>
      <c r="C1345" s="100"/>
      <c r="D1345" s="100"/>
      <c r="E1345" s="100"/>
      <c r="F1345" s="105">
        <v>30.21</v>
      </c>
      <c r="G1345" s="105">
        <v>1.56</v>
      </c>
      <c r="H1345" s="105"/>
      <c r="I1345" s="100"/>
      <c r="J1345" s="138">
        <f>(F1345*G1345-H1345-F1344)*2</f>
        <v>94.255200000000002</v>
      </c>
    </row>
    <row r="1346" spans="1:10" x14ac:dyDescent="0.25">
      <c r="A1346" s="89"/>
      <c r="B1346" s="95"/>
      <c r="D1346" s="105"/>
      <c r="E1346" s="105"/>
      <c r="G1346" s="96"/>
      <c r="H1346" s="96"/>
      <c r="I1346" s="105"/>
      <c r="J1346" s="138"/>
    </row>
    <row r="1347" spans="1:10" ht="15" customHeight="1" x14ac:dyDescent="0.25">
      <c r="A1347" s="89"/>
      <c r="B1347" s="95"/>
      <c r="C1347" s="91" t="s">
        <v>869</v>
      </c>
      <c r="D1347" s="105"/>
      <c r="E1347" s="105"/>
      <c r="H1347" s="96"/>
      <c r="I1347" s="105"/>
      <c r="J1347" s="138"/>
    </row>
    <row r="1348" spans="1:10" x14ac:dyDescent="0.25">
      <c r="A1348" s="89"/>
      <c r="B1348" s="95"/>
      <c r="C1348" s="100"/>
      <c r="D1348" s="100"/>
      <c r="E1348" s="100"/>
      <c r="F1348" s="105">
        <v>7.86</v>
      </c>
      <c r="G1348" s="105">
        <v>1.33</v>
      </c>
      <c r="H1348" s="105"/>
      <c r="I1348" s="100"/>
      <c r="J1348" s="138">
        <f>(F1348*G1348-H1348-F1347)*2</f>
        <v>20.907600000000002</v>
      </c>
    </row>
    <row r="1349" spans="1:10" x14ac:dyDescent="0.25">
      <c r="A1349" s="89"/>
      <c r="B1349" s="95"/>
      <c r="D1349" s="105"/>
      <c r="E1349" s="105"/>
      <c r="G1349" s="96"/>
      <c r="H1349" s="96"/>
      <c r="I1349" s="105"/>
      <c r="J1349" s="138"/>
    </row>
    <row r="1350" spans="1:10" x14ac:dyDescent="0.25">
      <c r="A1350" s="89"/>
      <c r="B1350" s="95"/>
      <c r="C1350" s="91" t="s">
        <v>870</v>
      </c>
      <c r="D1350" s="105"/>
      <c r="E1350" s="105"/>
      <c r="H1350" s="96"/>
      <c r="I1350" s="105"/>
      <c r="J1350" s="138"/>
    </row>
    <row r="1351" spans="1:10" x14ac:dyDescent="0.25">
      <c r="A1351" s="89"/>
      <c r="B1351" s="95"/>
      <c r="C1351" s="100"/>
      <c r="D1351" s="100"/>
      <c r="E1351" s="100"/>
      <c r="F1351" s="105">
        <v>7.86</v>
      </c>
      <c r="G1351" s="105">
        <v>1.33</v>
      </c>
      <c r="H1351" s="105"/>
      <c r="I1351" s="100"/>
      <c r="J1351" s="138">
        <f>(F1351*G1351-H1351-F1350)*2</f>
        <v>20.907600000000002</v>
      </c>
    </row>
    <row r="1352" spans="1:10" x14ac:dyDescent="0.25">
      <c r="A1352" s="89"/>
      <c r="B1352" s="95"/>
      <c r="D1352" s="105"/>
      <c r="E1352" s="105"/>
      <c r="G1352" s="96"/>
      <c r="H1352" s="96"/>
      <c r="I1352" s="105"/>
      <c r="J1352" s="138"/>
    </row>
    <row r="1353" spans="1:10" x14ac:dyDescent="0.25">
      <c r="A1353" s="89"/>
      <c r="B1353" s="95"/>
      <c r="C1353" s="91" t="s">
        <v>871</v>
      </c>
      <c r="D1353" s="105"/>
      <c r="E1353" s="105"/>
      <c r="H1353" s="96"/>
      <c r="I1353" s="105"/>
      <c r="J1353" s="138"/>
    </row>
    <row r="1354" spans="1:10" x14ac:dyDescent="0.25">
      <c r="A1354" s="89"/>
      <c r="B1354" s="95"/>
      <c r="C1354" s="100"/>
      <c r="D1354" s="100"/>
      <c r="E1354" s="100"/>
      <c r="F1354" s="105">
        <v>7.32</v>
      </c>
      <c r="G1354" s="105">
        <v>1.37</v>
      </c>
      <c r="H1354" s="105"/>
      <c r="I1354" s="100"/>
      <c r="J1354" s="138">
        <f>(F1354*G1354-H1354-F1353)*2</f>
        <v>20.056800000000003</v>
      </c>
    </row>
    <row r="1355" spans="1:10" x14ac:dyDescent="0.25">
      <c r="A1355" s="89"/>
      <c r="B1355" s="95"/>
      <c r="D1355" s="105"/>
      <c r="E1355" s="105"/>
      <c r="G1355" s="96"/>
      <c r="H1355" s="96"/>
      <c r="I1355" s="105"/>
      <c r="J1355" s="138"/>
    </row>
    <row r="1356" spans="1:10" x14ac:dyDescent="0.25">
      <c r="A1356" s="89"/>
      <c r="B1356" s="95"/>
      <c r="C1356" s="91" t="s">
        <v>872</v>
      </c>
      <c r="D1356" s="105"/>
      <c r="E1356" s="105"/>
      <c r="H1356" s="96"/>
      <c r="I1356" s="105"/>
      <c r="J1356" s="138"/>
    </row>
    <row r="1357" spans="1:10" x14ac:dyDescent="0.25">
      <c r="A1357" s="89"/>
      <c r="B1357" s="95"/>
      <c r="C1357" s="100"/>
      <c r="D1357" s="100"/>
      <c r="E1357" s="100"/>
      <c r="F1357" s="105">
        <v>7.32</v>
      </c>
      <c r="G1357" s="105">
        <v>1.37</v>
      </c>
      <c r="H1357" s="105"/>
      <c r="I1357" s="100"/>
      <c r="J1357" s="138">
        <f>(F1357*G1357-H1357-F1356)*2</f>
        <v>20.056800000000003</v>
      </c>
    </row>
    <row r="1358" spans="1:10" x14ac:dyDescent="0.25">
      <c r="A1358" s="89"/>
      <c r="B1358" s="95"/>
      <c r="D1358" s="105"/>
      <c r="E1358" s="105"/>
      <c r="G1358" s="96"/>
      <c r="H1358" s="96"/>
      <c r="I1358" s="105"/>
      <c r="J1358" s="138"/>
    </row>
    <row r="1359" spans="1:10" x14ac:dyDescent="0.25">
      <c r="A1359" s="89"/>
      <c r="B1359" s="95"/>
      <c r="C1359" s="91" t="s">
        <v>873</v>
      </c>
      <c r="D1359" s="105"/>
      <c r="E1359" s="105"/>
      <c r="H1359" s="96"/>
      <c r="I1359" s="105"/>
      <c r="J1359" s="138"/>
    </row>
    <row r="1360" spans="1:10" x14ac:dyDescent="0.25">
      <c r="A1360" s="89"/>
      <c r="B1360" s="95"/>
      <c r="C1360" s="100" t="s">
        <v>874</v>
      </c>
      <c r="D1360" s="100"/>
      <c r="E1360" s="100"/>
      <c r="F1360" s="105">
        <v>50.84</v>
      </c>
      <c r="G1360" s="105">
        <v>2.13</v>
      </c>
      <c r="H1360" s="105"/>
      <c r="I1360" s="100"/>
      <c r="J1360" s="138">
        <f>(F1360*G1360-H1360-F1359)*2</f>
        <v>216.57840000000002</v>
      </c>
    </row>
    <row r="1361" spans="1:10" x14ac:dyDescent="0.25">
      <c r="A1361" s="89"/>
      <c r="B1361" s="95"/>
      <c r="D1361" s="105"/>
      <c r="E1361" s="105"/>
      <c r="G1361" s="96"/>
      <c r="H1361" s="96"/>
      <c r="I1361" s="105"/>
      <c r="J1361" s="138"/>
    </row>
    <row r="1362" spans="1:10" x14ac:dyDescent="0.25">
      <c r="A1362" s="89"/>
      <c r="B1362" s="95"/>
      <c r="C1362" s="91" t="s">
        <v>875</v>
      </c>
      <c r="D1362" s="105"/>
      <c r="E1362" s="105"/>
      <c r="H1362" s="96"/>
      <c r="I1362" s="105"/>
      <c r="J1362" s="138"/>
    </row>
    <row r="1363" spans="1:10" x14ac:dyDescent="0.25">
      <c r="A1363" s="89"/>
      <c r="B1363" s="95"/>
      <c r="C1363" s="100" t="s">
        <v>874</v>
      </c>
      <c r="D1363" s="100"/>
      <c r="E1363" s="100"/>
      <c r="F1363" s="105">
        <v>54.7</v>
      </c>
      <c r="G1363" s="105">
        <v>1.05</v>
      </c>
      <c r="H1363" s="105"/>
      <c r="I1363" s="100"/>
      <c r="J1363" s="138">
        <f>(F1363*G1363-H1363-F1362)*2</f>
        <v>114.87</v>
      </c>
    </row>
    <row r="1364" spans="1:10" x14ac:dyDescent="0.25">
      <c r="A1364" s="89"/>
      <c r="B1364" s="95"/>
      <c r="D1364" s="105"/>
      <c r="E1364" s="105"/>
      <c r="G1364" s="96"/>
      <c r="H1364" s="96"/>
      <c r="I1364" s="105"/>
      <c r="J1364" s="138"/>
    </row>
    <row r="1365" spans="1:10" x14ac:dyDescent="0.25">
      <c r="A1365" s="89"/>
      <c r="B1365" s="95"/>
      <c r="C1365" s="91" t="s">
        <v>876</v>
      </c>
      <c r="D1365" s="105"/>
      <c r="E1365" s="105"/>
      <c r="H1365" s="96"/>
      <c r="I1365" s="105"/>
      <c r="J1365" s="138"/>
    </row>
    <row r="1366" spans="1:10" ht="15" customHeight="1" x14ac:dyDescent="0.25">
      <c r="A1366" s="89"/>
      <c r="B1366" s="95"/>
      <c r="C1366" s="100" t="s">
        <v>877</v>
      </c>
      <c r="D1366" s="100"/>
      <c r="E1366" s="100"/>
      <c r="F1366" s="105">
        <f>7.63+5.91</f>
        <v>13.54</v>
      </c>
      <c r="G1366" s="105">
        <v>1.6</v>
      </c>
      <c r="H1366" s="105"/>
      <c r="I1366" s="100"/>
      <c r="J1366" s="138">
        <f>(F1366*G1366-H1366-F1365)*2</f>
        <v>43.328000000000003</v>
      </c>
    </row>
    <row r="1367" spans="1:10" x14ac:dyDescent="0.25">
      <c r="A1367" s="89"/>
      <c r="B1367" s="95"/>
      <c r="D1367" s="105"/>
      <c r="E1367" s="105"/>
      <c r="G1367" s="96"/>
      <c r="H1367" s="96"/>
      <c r="I1367" s="105"/>
      <c r="J1367" s="138"/>
    </row>
    <row r="1368" spans="1:10" x14ac:dyDescent="0.25">
      <c r="A1368" s="89"/>
      <c r="B1368" s="95"/>
      <c r="C1368" s="91" t="s">
        <v>878</v>
      </c>
      <c r="D1368" s="105"/>
      <c r="E1368" s="105"/>
      <c r="H1368" s="96"/>
      <c r="I1368" s="105"/>
      <c r="J1368" s="138"/>
    </row>
    <row r="1369" spans="1:10" x14ac:dyDescent="0.25">
      <c r="A1369" s="89"/>
      <c r="B1369" s="95"/>
      <c r="C1369" s="100"/>
      <c r="D1369" s="100"/>
      <c r="E1369" s="100"/>
      <c r="F1369" s="105">
        <v>59.33</v>
      </c>
      <c r="G1369" s="105">
        <v>1.6</v>
      </c>
      <c r="H1369" s="105"/>
      <c r="I1369" s="100"/>
      <c r="J1369" s="138">
        <f>(F1369*G1369-H1369-F1368)*2</f>
        <v>189.85599999999999</v>
      </c>
    </row>
    <row r="1370" spans="1:10" x14ac:dyDescent="0.25">
      <c r="A1370" s="89"/>
      <c r="B1370" s="95"/>
      <c r="D1370" s="105"/>
      <c r="E1370" s="105"/>
      <c r="G1370" s="96"/>
      <c r="H1370" s="96"/>
      <c r="I1370" s="105"/>
      <c r="J1370" s="138"/>
    </row>
    <row r="1371" spans="1:10" x14ac:dyDescent="0.25">
      <c r="A1371" s="89"/>
      <c r="B1371" s="95"/>
      <c r="C1371" s="91" t="s">
        <v>890</v>
      </c>
      <c r="D1371" s="105"/>
      <c r="E1371" s="105"/>
      <c r="H1371" s="96"/>
      <c r="I1371" s="105"/>
      <c r="J1371" s="138"/>
    </row>
    <row r="1372" spans="1:10" x14ac:dyDescent="0.25">
      <c r="A1372" s="89"/>
      <c r="B1372" s="95"/>
      <c r="C1372" s="100"/>
      <c r="D1372" s="100"/>
      <c r="E1372" s="100"/>
      <c r="F1372" s="105">
        <v>60.55</v>
      </c>
      <c r="G1372" s="105">
        <v>1.8</v>
      </c>
      <c r="H1372" s="105"/>
      <c r="I1372" s="100"/>
      <c r="J1372" s="138">
        <f>(F1372*G1372-H1372-F1371)*2</f>
        <v>217.98</v>
      </c>
    </row>
    <row r="1373" spans="1:10" x14ac:dyDescent="0.25">
      <c r="A1373" s="89"/>
      <c r="B1373" s="95"/>
      <c r="D1373" s="105"/>
      <c r="E1373" s="105"/>
      <c r="G1373" s="96"/>
      <c r="H1373" s="96"/>
      <c r="I1373" s="105"/>
      <c r="J1373" s="138"/>
    </row>
    <row r="1374" spans="1:10" x14ac:dyDescent="0.25">
      <c r="A1374" s="89"/>
      <c r="B1374" s="95"/>
      <c r="C1374" s="91" t="s">
        <v>800</v>
      </c>
      <c r="D1374" s="105"/>
      <c r="E1374" s="105"/>
      <c r="H1374" s="96"/>
      <c r="I1374" s="105"/>
      <c r="J1374" s="138"/>
    </row>
    <row r="1375" spans="1:10" x14ac:dyDescent="0.25">
      <c r="A1375" s="89"/>
      <c r="B1375" s="95"/>
      <c r="C1375" s="100"/>
      <c r="D1375" s="100"/>
      <c r="E1375" s="100"/>
      <c r="F1375" s="105">
        <v>34.72</v>
      </c>
      <c r="G1375" s="105">
        <v>1.5</v>
      </c>
      <c r="H1375" s="105"/>
      <c r="I1375" s="100"/>
      <c r="J1375" s="138">
        <f>(F1375*G1375-H1375-F1374)*2</f>
        <v>104.16</v>
      </c>
    </row>
    <row r="1376" spans="1:10" x14ac:dyDescent="0.25">
      <c r="A1376" s="89"/>
      <c r="B1376" s="95"/>
      <c r="C1376" s="91"/>
      <c r="D1376" s="91"/>
      <c r="E1376" s="96"/>
      <c r="F1376" s="96"/>
      <c r="G1376" s="96"/>
      <c r="H1376" s="106"/>
      <c r="I1376" s="96"/>
      <c r="J1376" s="96">
        <f>E1376*G1376</f>
        <v>0</v>
      </c>
    </row>
    <row r="1377" spans="1:11" x14ac:dyDescent="0.25">
      <c r="A1377" s="89"/>
      <c r="B1377" s="95"/>
      <c r="C1377" s="91" t="s">
        <v>891</v>
      </c>
      <c r="D1377" s="91"/>
      <c r="E1377" s="96"/>
      <c r="F1377" s="96">
        <v>3.5</v>
      </c>
      <c r="G1377" s="96">
        <v>0.7</v>
      </c>
      <c r="H1377" s="106"/>
      <c r="I1377" s="96">
        <v>12</v>
      </c>
      <c r="J1377" s="96">
        <f>F1377*G1377*I1377</f>
        <v>29.4</v>
      </c>
    </row>
    <row r="1378" spans="1:11" x14ac:dyDescent="0.25">
      <c r="A1378" s="89"/>
      <c r="B1378" s="95"/>
      <c r="C1378" s="91"/>
      <c r="D1378" s="91"/>
      <c r="E1378" s="96"/>
      <c r="F1378" s="96"/>
      <c r="G1378" s="96"/>
      <c r="H1378" s="106"/>
      <c r="I1378" s="96"/>
      <c r="J1378" s="96">
        <f t="shared" ref="J1378:J1384" si="14">E1378*G1378</f>
        <v>0</v>
      </c>
    </row>
    <row r="1379" spans="1:11" x14ac:dyDescent="0.25">
      <c r="A1379" s="89"/>
      <c r="B1379" s="95"/>
      <c r="C1379" s="91"/>
      <c r="D1379" s="91"/>
      <c r="E1379" s="96"/>
      <c r="F1379" s="96"/>
      <c r="G1379" s="96"/>
      <c r="H1379" s="106"/>
      <c r="I1379" s="96"/>
      <c r="J1379" s="96">
        <f t="shared" si="14"/>
        <v>0</v>
      </c>
    </row>
    <row r="1380" spans="1:11" x14ac:dyDescent="0.25">
      <c r="A1380" s="89"/>
      <c r="B1380" s="95"/>
      <c r="C1380" s="91"/>
      <c r="D1380" s="91"/>
      <c r="E1380" s="96"/>
      <c r="F1380" s="96"/>
      <c r="G1380" s="96"/>
      <c r="H1380" s="106"/>
      <c r="I1380" s="96"/>
      <c r="J1380" s="96">
        <f t="shared" si="14"/>
        <v>0</v>
      </c>
    </row>
    <row r="1381" spans="1:11" x14ac:dyDescent="0.25">
      <c r="A1381" s="89"/>
      <c r="B1381" s="95"/>
      <c r="C1381" s="91"/>
      <c r="D1381" s="91"/>
      <c r="E1381" s="96"/>
      <c r="F1381" s="96"/>
      <c r="G1381" s="96"/>
      <c r="H1381" s="106"/>
      <c r="I1381" s="96"/>
      <c r="J1381" s="96">
        <f t="shared" si="14"/>
        <v>0</v>
      </c>
    </row>
    <row r="1382" spans="1:11" x14ac:dyDescent="0.25">
      <c r="A1382" s="89"/>
      <c r="B1382" s="95"/>
      <c r="C1382" s="91"/>
      <c r="D1382" s="91"/>
      <c r="E1382" s="96"/>
      <c r="F1382" s="96"/>
      <c r="G1382" s="96"/>
      <c r="H1382" s="106"/>
      <c r="I1382" s="96"/>
      <c r="J1382" s="96">
        <f t="shared" si="14"/>
        <v>0</v>
      </c>
    </row>
    <row r="1383" spans="1:11" x14ac:dyDescent="0.25">
      <c r="A1383" s="89"/>
      <c r="B1383" s="95"/>
      <c r="C1383" s="91"/>
      <c r="D1383" s="91"/>
      <c r="E1383" s="96"/>
      <c r="F1383" s="96"/>
      <c r="G1383" s="96"/>
      <c r="H1383" s="106"/>
      <c r="I1383" s="96"/>
      <c r="J1383" s="96">
        <f t="shared" si="14"/>
        <v>0</v>
      </c>
    </row>
    <row r="1384" spans="1:11" x14ac:dyDescent="0.25">
      <c r="A1384" s="89"/>
      <c r="B1384" s="95"/>
      <c r="C1384" s="91" t="s">
        <v>892</v>
      </c>
      <c r="D1384" s="91"/>
      <c r="E1384" s="96"/>
      <c r="F1384" s="92"/>
      <c r="G1384" s="96"/>
      <c r="H1384" s="106"/>
      <c r="I1384" s="96"/>
      <c r="J1384" s="96">
        <f t="shared" si="14"/>
        <v>0</v>
      </c>
    </row>
    <row r="1385" spans="1:11" x14ac:dyDescent="0.25">
      <c r="A1385" s="89"/>
      <c r="B1385" s="95"/>
      <c r="C1385" s="91"/>
      <c r="D1385" s="91"/>
      <c r="E1385" s="179"/>
      <c r="F1385" s="92"/>
      <c r="G1385" s="96"/>
      <c r="H1385" s="106"/>
      <c r="I1385" s="96"/>
      <c r="J1385" s="96"/>
    </row>
    <row r="1386" spans="1:11" x14ac:dyDescent="0.25">
      <c r="A1386" s="89"/>
      <c r="B1386" s="95"/>
      <c r="C1386" s="91"/>
      <c r="D1386" s="91"/>
      <c r="F1386" s="96"/>
      <c r="G1386" s="96"/>
      <c r="H1386" s="180"/>
      <c r="I1386" s="109" t="s">
        <v>352</v>
      </c>
      <c r="J1386" s="88">
        <f>SUM(J1278:J1377)</f>
        <v>3696.8459999999995</v>
      </c>
      <c r="K1386" s="19"/>
    </row>
    <row r="1387" spans="1:11" x14ac:dyDescent="0.25">
      <c r="A1387" s="89"/>
      <c r="B1387" s="95"/>
      <c r="C1387" s="91"/>
      <c r="D1387" s="91"/>
      <c r="E1387" s="92"/>
      <c r="F1387" s="96"/>
      <c r="G1387" s="96"/>
      <c r="H1387" s="96"/>
      <c r="I1387" s="96"/>
      <c r="J1387" s="87"/>
    </row>
    <row r="1388" spans="1:11" x14ac:dyDescent="0.25">
      <c r="A1388" s="110"/>
      <c r="B1388" s="111"/>
      <c r="C1388" s="112"/>
      <c r="D1388" s="112"/>
      <c r="E1388" s="92"/>
      <c r="F1388" s="96"/>
      <c r="G1388" s="96"/>
      <c r="H1388" s="96"/>
      <c r="I1388" s="96"/>
      <c r="J1388" s="87"/>
    </row>
    <row r="1389" spans="1:11" x14ac:dyDescent="0.25">
      <c r="A1389" s="294" t="s">
        <v>4</v>
      </c>
      <c r="B1389" s="294" t="s">
        <v>336</v>
      </c>
      <c r="C1389" s="307" t="s">
        <v>337</v>
      </c>
      <c r="D1389" s="307" t="s">
        <v>6</v>
      </c>
      <c r="E1389" s="307" t="s">
        <v>338</v>
      </c>
      <c r="F1389" s="307" t="s">
        <v>339</v>
      </c>
      <c r="G1389" s="307" t="s">
        <v>340</v>
      </c>
      <c r="H1389" s="307" t="s">
        <v>341</v>
      </c>
      <c r="I1389" s="307" t="s">
        <v>34</v>
      </c>
      <c r="J1389" s="307" t="s">
        <v>324</v>
      </c>
    </row>
    <row r="1390" spans="1:11" x14ac:dyDescent="0.25">
      <c r="A1390" s="294"/>
      <c r="B1390" s="294"/>
      <c r="C1390" s="308"/>
      <c r="D1390" s="308"/>
      <c r="E1390" s="308"/>
      <c r="F1390" s="308"/>
      <c r="G1390" s="308"/>
      <c r="H1390" s="308"/>
      <c r="I1390" s="308"/>
      <c r="J1390" s="308"/>
    </row>
    <row r="1391" spans="1:11" x14ac:dyDescent="0.25">
      <c r="A1391" s="28"/>
      <c r="B1391" s="29"/>
      <c r="C1391" s="30"/>
      <c r="D1391" s="30" t="s">
        <v>25</v>
      </c>
      <c r="E1391" s="31"/>
      <c r="F1391" s="32"/>
      <c r="G1391" s="32"/>
      <c r="H1391" s="32"/>
      <c r="I1391" s="32"/>
      <c r="J1391" s="33"/>
    </row>
    <row r="1392" spans="1:11" x14ac:dyDescent="0.25">
      <c r="A1392" s="309" t="s">
        <v>38</v>
      </c>
      <c r="B1392" s="342" t="s">
        <v>47</v>
      </c>
      <c r="C1392" s="91" t="s">
        <v>842</v>
      </c>
      <c r="D1392" s="92"/>
      <c r="E1392" s="92"/>
      <c r="F1392" s="96"/>
      <c r="G1392" s="32"/>
      <c r="H1392" s="32"/>
      <c r="I1392" s="32"/>
      <c r="J1392" s="32">
        <f>E1392*F1392*G1392</f>
        <v>0</v>
      </c>
    </row>
    <row r="1393" spans="1:10" x14ac:dyDescent="0.25">
      <c r="A1393" s="310"/>
      <c r="B1393" s="343"/>
      <c r="C1393" s="91" t="s">
        <v>843</v>
      </c>
      <c r="F1393" s="105">
        <v>16</v>
      </c>
      <c r="G1393" s="32"/>
      <c r="H1393" s="34"/>
      <c r="I1393" s="35"/>
      <c r="J1393" s="32">
        <f t="shared" ref="J1393:J1424" si="15">F1393</f>
        <v>16</v>
      </c>
    </row>
    <row r="1394" spans="1:10" x14ac:dyDescent="0.25">
      <c r="A1394" s="310"/>
      <c r="B1394" s="343"/>
      <c r="D1394" s="105"/>
      <c r="E1394" s="105"/>
      <c r="G1394" s="32"/>
      <c r="H1394" s="34"/>
      <c r="I1394" s="35"/>
      <c r="J1394" s="32">
        <f t="shared" si="15"/>
        <v>0</v>
      </c>
    </row>
    <row r="1395" spans="1:10" x14ac:dyDescent="0.25">
      <c r="A1395" s="310"/>
      <c r="B1395" s="343"/>
      <c r="C1395" s="91" t="s">
        <v>844</v>
      </c>
      <c r="D1395" s="105"/>
      <c r="E1395" s="105"/>
      <c r="G1395" s="32"/>
      <c r="H1395" s="34"/>
      <c r="I1395" s="35"/>
      <c r="J1395" s="32">
        <f t="shared" si="15"/>
        <v>0</v>
      </c>
    </row>
    <row r="1396" spans="1:10" x14ac:dyDescent="0.25">
      <c r="A1396" s="310"/>
      <c r="B1396" s="343"/>
      <c r="C1396" s="100"/>
      <c r="D1396" s="100"/>
      <c r="E1396" s="100"/>
      <c r="F1396" s="105">
        <v>16</v>
      </c>
      <c r="G1396" s="32"/>
      <c r="H1396" s="34"/>
      <c r="I1396" s="36"/>
      <c r="J1396" s="32">
        <f t="shared" si="15"/>
        <v>16</v>
      </c>
    </row>
    <row r="1397" spans="1:10" x14ac:dyDescent="0.25">
      <c r="A1397" s="316"/>
      <c r="B1397" s="344"/>
      <c r="D1397" s="105"/>
      <c r="E1397" s="105"/>
      <c r="G1397" s="32"/>
      <c r="H1397" s="34"/>
      <c r="I1397" s="35"/>
      <c r="J1397" s="32">
        <f t="shared" si="15"/>
        <v>0</v>
      </c>
    </row>
    <row r="1398" spans="1:10" x14ac:dyDescent="0.25">
      <c r="A1398" s="76"/>
      <c r="B1398" s="74"/>
      <c r="C1398" s="91" t="s">
        <v>845</v>
      </c>
      <c r="D1398" s="105"/>
      <c r="E1398" s="105"/>
      <c r="G1398" s="32"/>
      <c r="H1398" s="34"/>
      <c r="I1398" s="35"/>
      <c r="J1398" s="32">
        <f t="shared" si="15"/>
        <v>0</v>
      </c>
    </row>
    <row r="1399" spans="1:10" x14ac:dyDescent="0.25">
      <c r="A1399" s="28"/>
      <c r="B1399" s="37"/>
      <c r="C1399" s="100"/>
      <c r="D1399" s="100"/>
      <c r="E1399" s="100"/>
      <c r="F1399" s="105">
        <v>19.399999999999999</v>
      </c>
      <c r="G1399" s="32"/>
      <c r="H1399" s="34"/>
      <c r="I1399" s="35"/>
      <c r="J1399" s="32">
        <f t="shared" si="15"/>
        <v>19.399999999999999</v>
      </c>
    </row>
    <row r="1400" spans="1:10" x14ac:dyDescent="0.25">
      <c r="A1400" s="28"/>
      <c r="B1400" s="36"/>
      <c r="D1400" s="105"/>
      <c r="E1400" s="105"/>
      <c r="G1400" s="32"/>
      <c r="H1400" s="38"/>
      <c r="I1400" s="39"/>
      <c r="J1400" s="32">
        <f t="shared" si="15"/>
        <v>0</v>
      </c>
    </row>
    <row r="1401" spans="1:10" x14ac:dyDescent="0.25">
      <c r="A1401" s="28"/>
      <c r="B1401" s="36"/>
      <c r="C1401" s="91" t="s">
        <v>846</v>
      </c>
      <c r="D1401" s="105"/>
      <c r="E1401" s="105"/>
      <c r="G1401" s="32"/>
      <c r="H1401" s="36"/>
      <c r="I1401" s="36"/>
      <c r="J1401" s="32">
        <f t="shared" si="15"/>
        <v>0</v>
      </c>
    </row>
    <row r="1402" spans="1:10" x14ac:dyDescent="0.25">
      <c r="A1402" s="28"/>
      <c r="B1402" s="36"/>
      <c r="C1402" s="100"/>
      <c r="D1402" s="100"/>
      <c r="E1402" s="100"/>
      <c r="F1402" s="105">
        <v>15.44</v>
      </c>
      <c r="G1402" s="32"/>
      <c r="H1402" s="36"/>
      <c r="I1402" s="36"/>
      <c r="J1402" s="32">
        <f t="shared" si="15"/>
        <v>15.44</v>
      </c>
    </row>
    <row r="1403" spans="1:10" x14ac:dyDescent="0.25">
      <c r="A1403" s="28"/>
      <c r="B1403" s="36"/>
      <c r="C1403" s="91" t="s">
        <v>847</v>
      </c>
      <c r="D1403" s="105"/>
      <c r="E1403" s="105"/>
      <c r="G1403" s="32"/>
      <c r="H1403" s="34"/>
      <c r="I1403" s="35"/>
      <c r="J1403" s="32">
        <f t="shared" si="15"/>
        <v>0</v>
      </c>
    </row>
    <row r="1404" spans="1:10" x14ac:dyDescent="0.25">
      <c r="A1404" s="28"/>
      <c r="B1404" s="36"/>
      <c r="C1404" s="100"/>
      <c r="D1404" s="100"/>
      <c r="E1404" s="100"/>
      <c r="F1404" s="105">
        <v>16.2</v>
      </c>
      <c r="G1404" s="32"/>
      <c r="H1404" s="34"/>
      <c r="I1404" s="35"/>
      <c r="J1404" s="32">
        <f t="shared" si="15"/>
        <v>16.2</v>
      </c>
    </row>
    <row r="1405" spans="1:10" x14ac:dyDescent="0.25">
      <c r="A1405" s="28"/>
      <c r="B1405" s="36"/>
      <c r="D1405" s="105"/>
      <c r="E1405" s="105"/>
      <c r="G1405" s="32"/>
      <c r="H1405" s="34"/>
      <c r="I1405" s="35"/>
      <c r="J1405" s="32">
        <f t="shared" si="15"/>
        <v>0</v>
      </c>
    </row>
    <row r="1406" spans="1:10" x14ac:dyDescent="0.25">
      <c r="A1406" s="28"/>
      <c r="B1406" s="29"/>
      <c r="C1406" s="91" t="s">
        <v>848</v>
      </c>
      <c r="D1406" s="105"/>
      <c r="E1406" s="105"/>
      <c r="G1406" s="32"/>
      <c r="H1406" s="32"/>
      <c r="I1406" s="32"/>
      <c r="J1406" s="32">
        <f t="shared" si="15"/>
        <v>0</v>
      </c>
    </row>
    <row r="1407" spans="1:10" x14ac:dyDescent="0.25">
      <c r="A1407" s="28"/>
      <c r="B1407" s="29"/>
      <c r="C1407" s="100"/>
      <c r="D1407" s="100"/>
      <c r="E1407" s="100"/>
      <c r="F1407" s="105">
        <v>16.27</v>
      </c>
      <c r="G1407" s="32"/>
      <c r="H1407" s="64"/>
      <c r="I1407" s="77"/>
      <c r="J1407" s="32">
        <f t="shared" si="15"/>
        <v>16.27</v>
      </c>
    </row>
    <row r="1408" spans="1:10" x14ac:dyDescent="0.25">
      <c r="A1408" s="28"/>
      <c r="B1408" s="29"/>
      <c r="D1408" s="105"/>
      <c r="E1408" s="105"/>
      <c r="G1408" s="32"/>
      <c r="H1408" s="32"/>
      <c r="I1408" s="32"/>
      <c r="J1408" s="32">
        <f t="shared" si="15"/>
        <v>0</v>
      </c>
    </row>
    <row r="1409" spans="1:10" x14ac:dyDescent="0.25">
      <c r="A1409" s="41"/>
      <c r="B1409" s="42"/>
      <c r="C1409" s="91" t="s">
        <v>849</v>
      </c>
      <c r="D1409" s="105"/>
      <c r="E1409" s="105"/>
      <c r="G1409" s="32"/>
      <c r="H1409" s="32"/>
      <c r="I1409" s="32"/>
      <c r="J1409" s="32">
        <f t="shared" si="15"/>
        <v>0</v>
      </c>
    </row>
    <row r="1410" spans="1:10" x14ac:dyDescent="0.25">
      <c r="A1410" s="60"/>
      <c r="B1410" s="60"/>
      <c r="C1410" s="100"/>
      <c r="D1410" s="100"/>
      <c r="E1410" s="100"/>
      <c r="F1410" s="105">
        <v>16.21</v>
      </c>
      <c r="G1410" s="32"/>
      <c r="H1410" s="60"/>
      <c r="I1410" s="60"/>
      <c r="J1410" s="32">
        <f t="shared" si="15"/>
        <v>16.21</v>
      </c>
    </row>
    <row r="1411" spans="1:10" x14ac:dyDescent="0.25">
      <c r="A1411" s="60"/>
      <c r="B1411" s="60"/>
      <c r="D1411" s="105"/>
      <c r="E1411" s="105"/>
      <c r="G1411" s="32"/>
      <c r="H1411" s="60"/>
      <c r="I1411" s="60"/>
      <c r="J1411" s="32">
        <f t="shared" si="15"/>
        <v>0</v>
      </c>
    </row>
    <row r="1412" spans="1:10" x14ac:dyDescent="0.25">
      <c r="A1412" s="60"/>
      <c r="B1412" s="60"/>
      <c r="C1412" s="91" t="s">
        <v>850</v>
      </c>
      <c r="D1412" s="105"/>
      <c r="E1412" s="105"/>
      <c r="G1412" s="32"/>
      <c r="H1412" s="60"/>
      <c r="I1412" s="60"/>
      <c r="J1412" s="32">
        <f t="shared" si="15"/>
        <v>0</v>
      </c>
    </row>
    <row r="1413" spans="1:10" x14ac:dyDescent="0.25">
      <c r="A1413" s="60"/>
      <c r="B1413" s="60"/>
      <c r="C1413" s="100"/>
      <c r="D1413" s="100"/>
      <c r="E1413" s="100"/>
      <c r="F1413" s="105">
        <v>15.87</v>
      </c>
      <c r="G1413" s="32"/>
      <c r="H1413" s="60"/>
      <c r="I1413" s="60"/>
      <c r="J1413" s="32">
        <f t="shared" si="15"/>
        <v>15.87</v>
      </c>
    </row>
    <row r="1414" spans="1:10" x14ac:dyDescent="0.25">
      <c r="A1414" s="60"/>
      <c r="B1414" s="60"/>
      <c r="D1414" s="105"/>
      <c r="E1414" s="105"/>
      <c r="G1414" s="32"/>
      <c r="H1414" s="60"/>
      <c r="I1414" s="60"/>
      <c r="J1414" s="32">
        <f t="shared" si="15"/>
        <v>0</v>
      </c>
    </row>
    <row r="1415" spans="1:10" x14ac:dyDescent="0.25">
      <c r="A1415" s="60"/>
      <c r="B1415" s="60"/>
      <c r="C1415" s="91" t="s">
        <v>851</v>
      </c>
      <c r="D1415" s="105"/>
      <c r="E1415" s="105"/>
      <c r="G1415" s="32"/>
      <c r="H1415" s="60"/>
      <c r="I1415" s="60"/>
      <c r="J1415" s="32">
        <f t="shared" si="15"/>
        <v>0</v>
      </c>
    </row>
    <row r="1416" spans="1:10" x14ac:dyDescent="0.25">
      <c r="A1416" s="60"/>
      <c r="B1416" s="60"/>
      <c r="C1416" s="100"/>
      <c r="D1416" s="100"/>
      <c r="E1416" s="100"/>
      <c r="F1416" s="105">
        <v>22.4</v>
      </c>
      <c r="G1416" s="32"/>
      <c r="H1416" s="60"/>
      <c r="I1416" s="60"/>
      <c r="J1416" s="32">
        <f t="shared" si="15"/>
        <v>22.4</v>
      </c>
    </row>
    <row r="1417" spans="1:10" x14ac:dyDescent="0.25">
      <c r="A1417" s="60"/>
      <c r="B1417" s="60"/>
      <c r="D1417" s="105"/>
      <c r="E1417" s="105"/>
      <c r="G1417" s="32"/>
      <c r="H1417" s="60"/>
      <c r="I1417" s="60"/>
      <c r="J1417" s="32">
        <f t="shared" si="15"/>
        <v>0</v>
      </c>
    </row>
    <row r="1418" spans="1:10" x14ac:dyDescent="0.25">
      <c r="A1418" s="60"/>
      <c r="B1418" s="60"/>
      <c r="C1418" s="91" t="s">
        <v>852</v>
      </c>
      <c r="D1418" s="105"/>
      <c r="E1418" s="105"/>
      <c r="G1418" s="32"/>
      <c r="H1418" s="60"/>
      <c r="I1418" s="60"/>
      <c r="J1418" s="32">
        <f t="shared" si="15"/>
        <v>0</v>
      </c>
    </row>
    <row r="1419" spans="1:10" x14ac:dyDescent="0.25">
      <c r="A1419" s="60"/>
      <c r="B1419" s="60"/>
      <c r="C1419" s="100"/>
      <c r="D1419" s="100"/>
      <c r="E1419" s="100"/>
      <c r="F1419" s="105">
        <v>22.6</v>
      </c>
      <c r="G1419" s="32"/>
      <c r="H1419" s="60"/>
      <c r="I1419" s="60"/>
      <c r="J1419" s="32">
        <f t="shared" si="15"/>
        <v>22.6</v>
      </c>
    </row>
    <row r="1420" spans="1:10" x14ac:dyDescent="0.25">
      <c r="A1420" s="60"/>
      <c r="B1420" s="60"/>
      <c r="D1420" s="105"/>
      <c r="E1420" s="105"/>
      <c r="G1420" s="32"/>
      <c r="H1420" s="60"/>
      <c r="I1420" s="60"/>
      <c r="J1420" s="32">
        <f t="shared" si="15"/>
        <v>0</v>
      </c>
    </row>
    <row r="1421" spans="1:10" x14ac:dyDescent="0.25">
      <c r="A1421" s="60"/>
      <c r="B1421" s="60"/>
      <c r="C1421" s="91" t="s">
        <v>854</v>
      </c>
      <c r="D1421" s="105"/>
      <c r="E1421" s="105"/>
      <c r="G1421" s="32"/>
      <c r="H1421" s="60"/>
      <c r="I1421" s="60"/>
      <c r="J1421" s="32">
        <f t="shared" si="15"/>
        <v>0</v>
      </c>
    </row>
    <row r="1422" spans="1:10" x14ac:dyDescent="0.25">
      <c r="A1422" s="119"/>
      <c r="B1422" s="181"/>
      <c r="C1422" s="100"/>
      <c r="D1422" s="100"/>
      <c r="E1422" s="100"/>
      <c r="F1422" s="105">
        <v>22.41</v>
      </c>
      <c r="G1422" s="96"/>
      <c r="H1422" s="93"/>
      <c r="I1422" s="94"/>
      <c r="J1422" s="96">
        <f t="shared" si="15"/>
        <v>22.41</v>
      </c>
    </row>
    <row r="1423" spans="1:10" x14ac:dyDescent="0.25">
      <c r="A1423" s="89"/>
      <c r="B1423" s="90"/>
      <c r="D1423" s="105"/>
      <c r="E1423" s="105"/>
      <c r="G1423" s="96"/>
      <c r="H1423" s="93"/>
      <c r="I1423" s="94"/>
      <c r="J1423" s="96">
        <f t="shared" si="15"/>
        <v>0</v>
      </c>
    </row>
    <row r="1424" spans="1:10" x14ac:dyDescent="0.25">
      <c r="A1424" s="89"/>
      <c r="B1424" s="100"/>
      <c r="C1424" s="91" t="s">
        <v>855</v>
      </c>
      <c r="D1424" s="105"/>
      <c r="E1424" s="105"/>
      <c r="G1424" s="96"/>
      <c r="H1424" s="103"/>
      <c r="I1424" s="104"/>
      <c r="J1424" s="96">
        <f t="shared" si="15"/>
        <v>0</v>
      </c>
    </row>
    <row r="1425" spans="1:10" x14ac:dyDescent="0.25">
      <c r="A1425" s="89"/>
      <c r="B1425" s="100"/>
      <c r="C1425" s="100"/>
      <c r="D1425" s="100"/>
      <c r="E1425" s="100"/>
      <c r="F1425" s="105">
        <v>27.76</v>
      </c>
      <c r="G1425" s="96"/>
      <c r="H1425" s="100"/>
      <c r="I1425" s="100"/>
      <c r="J1425" s="96">
        <f t="shared" ref="J1425:J1456" si="16">F1425</f>
        <v>27.76</v>
      </c>
    </row>
    <row r="1426" spans="1:10" x14ac:dyDescent="0.25">
      <c r="A1426" s="89"/>
      <c r="B1426" s="100"/>
      <c r="D1426" s="105"/>
      <c r="E1426" s="105"/>
      <c r="G1426" s="96"/>
      <c r="H1426" s="100"/>
      <c r="I1426" s="100"/>
      <c r="J1426" s="96">
        <f t="shared" si="16"/>
        <v>0</v>
      </c>
    </row>
    <row r="1427" spans="1:10" x14ac:dyDescent="0.25">
      <c r="A1427" s="89"/>
      <c r="B1427" s="100"/>
      <c r="C1427" s="91" t="s">
        <v>857</v>
      </c>
      <c r="D1427" s="105"/>
      <c r="E1427" s="105"/>
      <c r="G1427" s="96"/>
      <c r="H1427" s="93"/>
      <c r="I1427" s="94"/>
      <c r="J1427" s="96">
        <f t="shared" si="16"/>
        <v>0</v>
      </c>
    </row>
    <row r="1428" spans="1:10" x14ac:dyDescent="0.25">
      <c r="A1428" s="89"/>
      <c r="B1428" s="100"/>
      <c r="C1428" s="100"/>
      <c r="D1428" s="100"/>
      <c r="E1428" s="100"/>
      <c r="F1428" s="105">
        <v>28.91</v>
      </c>
      <c r="G1428" s="96"/>
      <c r="H1428" s="93"/>
      <c r="I1428" s="94"/>
      <c r="J1428" s="96">
        <f t="shared" si="16"/>
        <v>28.91</v>
      </c>
    </row>
    <row r="1429" spans="1:10" x14ac:dyDescent="0.25">
      <c r="A1429" s="89"/>
      <c r="B1429" s="100"/>
      <c r="D1429" s="105"/>
      <c r="E1429" s="105"/>
      <c r="F1429" s="105"/>
      <c r="G1429" s="96"/>
      <c r="H1429" s="93"/>
      <c r="I1429" s="94"/>
      <c r="J1429" s="96">
        <f t="shared" si="16"/>
        <v>0</v>
      </c>
    </row>
    <row r="1430" spans="1:10" x14ac:dyDescent="0.25">
      <c r="A1430" s="89"/>
      <c r="B1430" s="95"/>
      <c r="C1430" t="s">
        <v>858</v>
      </c>
      <c r="D1430" s="105"/>
      <c r="E1430" s="105"/>
      <c r="G1430" s="96"/>
      <c r="H1430" s="96"/>
      <c r="I1430" s="96"/>
      <c r="J1430" s="96">
        <f t="shared" si="16"/>
        <v>0</v>
      </c>
    </row>
    <row r="1431" spans="1:10" x14ac:dyDescent="0.25">
      <c r="A1431" s="89"/>
      <c r="B1431" s="95"/>
      <c r="C1431" s="91"/>
      <c r="D1431" s="105"/>
      <c r="E1431" s="105"/>
      <c r="F1431" s="105">
        <v>16.62</v>
      </c>
      <c r="G1431" s="96"/>
      <c r="H1431" s="180"/>
      <c r="I1431" s="182"/>
      <c r="J1431" s="96">
        <f t="shared" si="16"/>
        <v>16.62</v>
      </c>
    </row>
    <row r="1432" spans="1:10" x14ac:dyDescent="0.25">
      <c r="A1432" s="89"/>
      <c r="B1432" s="95"/>
      <c r="D1432" s="105"/>
      <c r="E1432" s="105"/>
      <c r="F1432" s="105"/>
      <c r="G1432" s="96"/>
      <c r="H1432" s="96"/>
      <c r="I1432" s="96"/>
      <c r="J1432" s="96">
        <f t="shared" si="16"/>
        <v>0</v>
      </c>
    </row>
    <row r="1433" spans="1:10" x14ac:dyDescent="0.25">
      <c r="A1433" s="110"/>
      <c r="B1433" s="111"/>
      <c r="C1433" t="s">
        <v>859</v>
      </c>
      <c r="D1433" s="105"/>
      <c r="E1433" s="105"/>
      <c r="G1433" s="96"/>
      <c r="H1433" s="96"/>
      <c r="I1433" s="96"/>
      <c r="J1433" s="96">
        <f t="shared" si="16"/>
        <v>0</v>
      </c>
    </row>
    <row r="1434" spans="1:10" x14ac:dyDescent="0.25">
      <c r="A1434" s="60"/>
      <c r="B1434" s="60"/>
      <c r="C1434" s="91"/>
      <c r="D1434" s="105"/>
      <c r="E1434" s="105"/>
      <c r="F1434" s="105">
        <v>18.68</v>
      </c>
      <c r="G1434" s="96"/>
      <c r="H1434" s="60"/>
      <c r="I1434" s="60"/>
      <c r="J1434" s="96">
        <f t="shared" si="16"/>
        <v>18.68</v>
      </c>
    </row>
    <row r="1435" spans="1:10" x14ac:dyDescent="0.25">
      <c r="A1435" s="119"/>
      <c r="B1435" s="181"/>
      <c r="C1435" s="91"/>
      <c r="D1435" s="105"/>
      <c r="E1435" s="105"/>
      <c r="F1435" s="105"/>
      <c r="G1435" s="96"/>
      <c r="H1435" s="93"/>
      <c r="I1435" s="94"/>
      <c r="J1435" s="96">
        <f t="shared" si="16"/>
        <v>0</v>
      </c>
    </row>
    <row r="1436" spans="1:10" x14ac:dyDescent="0.25">
      <c r="A1436" s="89"/>
      <c r="B1436" s="90"/>
      <c r="C1436" s="91" t="s">
        <v>860</v>
      </c>
      <c r="D1436" s="105"/>
      <c r="E1436" s="105"/>
      <c r="F1436" s="105">
        <v>263</v>
      </c>
      <c r="G1436" s="96"/>
      <c r="H1436" s="93"/>
      <c r="I1436" s="94"/>
      <c r="J1436" s="96">
        <f t="shared" si="16"/>
        <v>263</v>
      </c>
    </row>
    <row r="1437" spans="1:10" x14ac:dyDescent="0.25">
      <c r="A1437" s="89"/>
      <c r="B1437" s="100"/>
      <c r="C1437" s="91" t="s">
        <v>861</v>
      </c>
      <c r="D1437" s="105"/>
      <c r="E1437" s="105"/>
      <c r="F1437" s="105"/>
      <c r="G1437" s="96"/>
      <c r="H1437" s="103"/>
      <c r="I1437" s="104"/>
      <c r="J1437" s="96">
        <f t="shared" si="16"/>
        <v>0</v>
      </c>
    </row>
    <row r="1438" spans="1:10" x14ac:dyDescent="0.25">
      <c r="A1438" s="89"/>
      <c r="B1438" s="100"/>
      <c r="C1438" s="91"/>
      <c r="D1438" s="105"/>
      <c r="E1438" s="105"/>
      <c r="F1438" s="105"/>
      <c r="G1438" s="96"/>
      <c r="H1438" s="100"/>
      <c r="I1438" s="100"/>
      <c r="J1438" s="96">
        <f t="shared" si="16"/>
        <v>0</v>
      </c>
    </row>
    <row r="1439" spans="1:10" x14ac:dyDescent="0.25">
      <c r="A1439" s="89"/>
      <c r="B1439" s="100"/>
      <c r="C1439" s="91" t="s">
        <v>862</v>
      </c>
      <c r="D1439" s="105"/>
      <c r="E1439" s="105"/>
      <c r="F1439" s="105">
        <v>35.15</v>
      </c>
      <c r="G1439" s="96"/>
      <c r="H1439" s="100"/>
      <c r="I1439" s="100"/>
      <c r="J1439" s="96">
        <f t="shared" si="16"/>
        <v>35.15</v>
      </c>
    </row>
    <row r="1440" spans="1:10" x14ac:dyDescent="0.25">
      <c r="A1440" s="89"/>
      <c r="B1440" s="100"/>
      <c r="C1440" s="91" t="s">
        <v>861</v>
      </c>
      <c r="D1440" s="105"/>
      <c r="E1440" s="105"/>
      <c r="F1440" s="105"/>
      <c r="G1440" s="96"/>
      <c r="H1440" s="93"/>
      <c r="I1440" s="94"/>
      <c r="J1440" s="96">
        <f t="shared" si="16"/>
        <v>0</v>
      </c>
    </row>
    <row r="1441" spans="1:10" x14ac:dyDescent="0.25">
      <c r="A1441" s="89"/>
      <c r="B1441" s="100"/>
      <c r="C1441" s="91" t="s">
        <v>863</v>
      </c>
      <c r="D1441" s="105"/>
      <c r="E1441" s="105"/>
      <c r="F1441" s="105"/>
      <c r="G1441" s="96"/>
      <c r="H1441" s="93"/>
      <c r="I1441" s="94"/>
      <c r="J1441" s="96">
        <f t="shared" si="16"/>
        <v>0</v>
      </c>
    </row>
    <row r="1442" spans="1:10" x14ac:dyDescent="0.25">
      <c r="A1442" s="89"/>
      <c r="B1442" s="100"/>
      <c r="D1442" s="105"/>
      <c r="E1442" s="105"/>
      <c r="G1442" s="96"/>
      <c r="H1442" s="93"/>
      <c r="I1442" s="94"/>
      <c r="J1442" s="96">
        <f t="shared" si="16"/>
        <v>0</v>
      </c>
    </row>
    <row r="1443" spans="1:10" x14ac:dyDescent="0.25">
      <c r="A1443" s="89"/>
      <c r="B1443" s="95"/>
      <c r="C1443" s="91" t="s">
        <v>864</v>
      </c>
      <c r="D1443" s="105"/>
      <c r="E1443" s="105"/>
      <c r="G1443" s="96"/>
      <c r="H1443" s="96"/>
      <c r="I1443" s="96"/>
      <c r="J1443" s="96">
        <f t="shared" si="16"/>
        <v>0</v>
      </c>
    </row>
    <row r="1444" spans="1:10" x14ac:dyDescent="0.25">
      <c r="A1444" s="89"/>
      <c r="B1444" s="95"/>
      <c r="C1444" s="100"/>
      <c r="D1444" s="100"/>
      <c r="E1444" s="100"/>
      <c r="F1444" s="105">
        <v>33.24</v>
      </c>
      <c r="G1444" s="96"/>
      <c r="H1444" s="180"/>
      <c r="I1444" s="182"/>
      <c r="J1444" s="96">
        <f t="shared" si="16"/>
        <v>33.24</v>
      </c>
    </row>
    <row r="1445" spans="1:10" x14ac:dyDescent="0.25">
      <c r="A1445" s="89"/>
      <c r="B1445" s="95"/>
      <c r="C1445" s="91"/>
      <c r="D1445" s="105"/>
      <c r="E1445" s="105"/>
      <c r="F1445" s="105"/>
      <c r="G1445" s="96"/>
      <c r="H1445" s="96"/>
      <c r="I1445" s="96"/>
      <c r="J1445" s="96">
        <f t="shared" si="16"/>
        <v>0</v>
      </c>
    </row>
    <row r="1446" spans="1:10" x14ac:dyDescent="0.25">
      <c r="A1446" s="110"/>
      <c r="B1446" s="111"/>
      <c r="D1446" s="105"/>
      <c r="E1446" s="105"/>
      <c r="G1446" s="96"/>
      <c r="H1446" s="96"/>
      <c r="I1446" s="96"/>
      <c r="J1446" s="96">
        <f t="shared" si="16"/>
        <v>0</v>
      </c>
    </row>
    <row r="1447" spans="1:10" x14ac:dyDescent="0.25">
      <c r="A1447" s="60"/>
      <c r="B1447" s="60"/>
      <c r="C1447" s="91" t="s">
        <v>865</v>
      </c>
      <c r="D1447" s="105"/>
      <c r="E1447" s="105"/>
      <c r="G1447" s="96"/>
      <c r="H1447" s="60"/>
      <c r="I1447" s="60"/>
      <c r="J1447" s="96">
        <f t="shared" si="16"/>
        <v>0</v>
      </c>
    </row>
    <row r="1448" spans="1:10" x14ac:dyDescent="0.25">
      <c r="A1448" s="60"/>
      <c r="B1448" s="60"/>
      <c r="C1448" s="100"/>
      <c r="D1448" s="100"/>
      <c r="E1448" s="100"/>
      <c r="F1448" s="105">
        <v>33.24</v>
      </c>
      <c r="G1448" s="96"/>
      <c r="H1448" s="60"/>
      <c r="I1448" s="60"/>
      <c r="J1448" s="96">
        <f t="shared" si="16"/>
        <v>33.24</v>
      </c>
    </row>
    <row r="1449" spans="1:10" x14ac:dyDescent="0.25">
      <c r="A1449" s="60"/>
      <c r="B1449" s="60"/>
      <c r="C1449" s="91"/>
      <c r="D1449" s="105"/>
      <c r="E1449" s="105"/>
      <c r="F1449" s="105"/>
      <c r="G1449" s="96"/>
      <c r="H1449" s="60"/>
      <c r="I1449" s="60"/>
      <c r="J1449" s="96">
        <f t="shared" si="16"/>
        <v>0</v>
      </c>
    </row>
    <row r="1450" spans="1:10" x14ac:dyDescent="0.25">
      <c r="A1450" s="60"/>
      <c r="B1450" s="60"/>
      <c r="D1450" s="105"/>
      <c r="E1450" s="105"/>
      <c r="G1450" s="96"/>
      <c r="H1450" s="60"/>
      <c r="I1450" s="60"/>
      <c r="J1450" s="96">
        <f t="shared" si="16"/>
        <v>0</v>
      </c>
    </row>
    <row r="1451" spans="1:10" x14ac:dyDescent="0.25">
      <c r="A1451" s="60"/>
      <c r="B1451" s="60"/>
      <c r="C1451" s="91" t="s">
        <v>866</v>
      </c>
      <c r="D1451" s="105"/>
      <c r="E1451" s="105"/>
      <c r="G1451" s="96"/>
      <c r="H1451" s="60"/>
      <c r="I1451" s="60"/>
      <c r="J1451" s="96">
        <f t="shared" si="16"/>
        <v>0</v>
      </c>
    </row>
    <row r="1452" spans="1:10" x14ac:dyDescent="0.25">
      <c r="A1452" s="60"/>
      <c r="B1452" s="60"/>
      <c r="C1452" s="100"/>
      <c r="D1452" s="100"/>
      <c r="E1452" s="100"/>
      <c r="F1452" s="105">
        <v>30</v>
      </c>
      <c r="G1452" s="96"/>
      <c r="H1452" s="60"/>
      <c r="I1452" s="60"/>
      <c r="J1452" s="96">
        <f t="shared" si="16"/>
        <v>30</v>
      </c>
    </row>
    <row r="1453" spans="1:10" x14ac:dyDescent="0.25">
      <c r="A1453" s="60"/>
      <c r="B1453" s="60"/>
      <c r="C1453" s="91"/>
      <c r="D1453" s="105"/>
      <c r="E1453" s="105"/>
      <c r="F1453" s="105"/>
      <c r="G1453" s="96"/>
      <c r="H1453" s="60"/>
      <c r="I1453" s="60"/>
      <c r="J1453" s="96">
        <f t="shared" si="16"/>
        <v>0</v>
      </c>
    </row>
    <row r="1454" spans="1:10" x14ac:dyDescent="0.25">
      <c r="A1454" s="60"/>
      <c r="B1454" s="60"/>
      <c r="D1454" s="105"/>
      <c r="E1454" s="105"/>
      <c r="G1454" s="96"/>
      <c r="H1454" s="60"/>
      <c r="I1454" s="60"/>
      <c r="J1454" s="96">
        <f t="shared" si="16"/>
        <v>0</v>
      </c>
    </row>
    <row r="1455" spans="1:10" x14ac:dyDescent="0.25">
      <c r="A1455" s="60"/>
      <c r="B1455" s="60"/>
      <c r="C1455" s="91" t="s">
        <v>867</v>
      </c>
      <c r="D1455" s="105"/>
      <c r="E1455" s="105"/>
      <c r="G1455" s="96"/>
      <c r="H1455" s="60"/>
      <c r="I1455" s="60"/>
      <c r="J1455" s="96">
        <f t="shared" si="16"/>
        <v>0</v>
      </c>
    </row>
    <row r="1456" spans="1:10" x14ac:dyDescent="0.25">
      <c r="A1456" s="60"/>
      <c r="B1456" s="60"/>
      <c r="C1456" s="100"/>
      <c r="D1456" s="100"/>
      <c r="E1456" s="100"/>
      <c r="F1456" s="105">
        <v>30.21</v>
      </c>
      <c r="G1456" s="96"/>
      <c r="H1456" s="60"/>
      <c r="I1456" s="60"/>
      <c r="J1456" s="96">
        <f t="shared" si="16"/>
        <v>30.21</v>
      </c>
    </row>
    <row r="1457" spans="1:10" x14ac:dyDescent="0.25">
      <c r="A1457" s="60"/>
      <c r="B1457" s="60"/>
      <c r="D1457" s="105"/>
      <c r="E1457" s="105"/>
      <c r="G1457" s="96"/>
      <c r="H1457" s="60"/>
      <c r="I1457" s="60"/>
      <c r="J1457" s="96">
        <f t="shared" ref="J1457:J1491" si="17">F1457</f>
        <v>0</v>
      </c>
    </row>
    <row r="1458" spans="1:10" x14ac:dyDescent="0.25">
      <c r="A1458" s="60"/>
      <c r="B1458" s="60"/>
      <c r="C1458" s="91" t="s">
        <v>868</v>
      </c>
      <c r="D1458" s="105"/>
      <c r="E1458" s="105"/>
      <c r="G1458" s="96"/>
      <c r="H1458" s="60"/>
      <c r="I1458" s="60"/>
      <c r="J1458" s="96">
        <f t="shared" si="17"/>
        <v>0</v>
      </c>
    </row>
    <row r="1459" spans="1:10" x14ac:dyDescent="0.25">
      <c r="A1459" s="119"/>
      <c r="B1459" s="181"/>
      <c r="C1459" s="100"/>
      <c r="D1459" s="100"/>
      <c r="E1459" s="100"/>
      <c r="F1459" s="105">
        <v>30.21</v>
      </c>
      <c r="G1459" s="96"/>
      <c r="H1459" s="93"/>
      <c r="I1459" s="94"/>
      <c r="J1459" s="96">
        <f t="shared" si="17"/>
        <v>30.21</v>
      </c>
    </row>
    <row r="1460" spans="1:10" x14ac:dyDescent="0.25">
      <c r="A1460" s="89"/>
      <c r="B1460" s="90"/>
      <c r="D1460" s="105"/>
      <c r="E1460" s="105"/>
      <c r="G1460" s="96"/>
      <c r="H1460" s="93"/>
      <c r="I1460" s="94"/>
      <c r="J1460" s="96">
        <f t="shared" si="17"/>
        <v>0</v>
      </c>
    </row>
    <row r="1461" spans="1:10" x14ac:dyDescent="0.25">
      <c r="A1461" s="89"/>
      <c r="B1461" s="100"/>
      <c r="C1461" s="91" t="s">
        <v>869</v>
      </c>
      <c r="D1461" s="105"/>
      <c r="E1461" s="105"/>
      <c r="G1461" s="96"/>
      <c r="H1461" s="103"/>
      <c r="I1461" s="104"/>
      <c r="J1461" s="96">
        <f t="shared" si="17"/>
        <v>0</v>
      </c>
    </row>
    <row r="1462" spans="1:10" x14ac:dyDescent="0.25">
      <c r="A1462" s="89"/>
      <c r="B1462" s="100"/>
      <c r="C1462" s="100"/>
      <c r="D1462" s="100"/>
      <c r="E1462" s="100"/>
      <c r="F1462" s="105">
        <v>7.86</v>
      </c>
      <c r="G1462" s="96"/>
      <c r="H1462" s="100"/>
      <c r="I1462" s="100"/>
      <c r="J1462" s="96">
        <f t="shared" si="17"/>
        <v>7.86</v>
      </c>
    </row>
    <row r="1463" spans="1:10" x14ac:dyDescent="0.25">
      <c r="A1463" s="89"/>
      <c r="B1463" s="100"/>
      <c r="D1463" s="105"/>
      <c r="E1463" s="105"/>
      <c r="G1463" s="96"/>
      <c r="H1463" s="100"/>
      <c r="I1463" s="100"/>
      <c r="J1463" s="96">
        <f t="shared" si="17"/>
        <v>0</v>
      </c>
    </row>
    <row r="1464" spans="1:10" x14ac:dyDescent="0.25">
      <c r="A1464" s="89"/>
      <c r="B1464" s="100"/>
      <c r="C1464" s="91" t="s">
        <v>870</v>
      </c>
      <c r="D1464" s="105"/>
      <c r="E1464" s="105"/>
      <c r="G1464" s="96"/>
      <c r="H1464" s="93"/>
      <c r="I1464" s="94"/>
      <c r="J1464" s="96">
        <f t="shared" si="17"/>
        <v>0</v>
      </c>
    </row>
    <row r="1465" spans="1:10" x14ac:dyDescent="0.25">
      <c r="A1465" s="89"/>
      <c r="B1465" s="100"/>
      <c r="C1465" s="100"/>
      <c r="D1465" s="100"/>
      <c r="E1465" s="100"/>
      <c r="F1465" s="105">
        <v>7.86</v>
      </c>
      <c r="G1465" s="96"/>
      <c r="H1465" s="93"/>
      <c r="I1465" s="94"/>
      <c r="J1465" s="96">
        <f t="shared" si="17"/>
        <v>7.86</v>
      </c>
    </row>
    <row r="1466" spans="1:10" x14ac:dyDescent="0.25">
      <c r="A1466" s="89"/>
      <c r="B1466" s="100"/>
      <c r="D1466" s="105"/>
      <c r="E1466" s="105"/>
      <c r="G1466" s="96"/>
      <c r="H1466" s="93"/>
      <c r="I1466" s="94"/>
      <c r="J1466" s="96">
        <f t="shared" si="17"/>
        <v>0</v>
      </c>
    </row>
    <row r="1467" spans="1:10" x14ac:dyDescent="0.25">
      <c r="A1467" s="89"/>
      <c r="B1467" s="95"/>
      <c r="C1467" s="91" t="s">
        <v>871</v>
      </c>
      <c r="D1467" s="105"/>
      <c r="E1467" s="105"/>
      <c r="G1467" s="96"/>
      <c r="H1467" s="96"/>
      <c r="I1467" s="96"/>
      <c r="J1467" s="96">
        <f t="shared" si="17"/>
        <v>0</v>
      </c>
    </row>
    <row r="1468" spans="1:10" x14ac:dyDescent="0.25">
      <c r="A1468" s="89"/>
      <c r="B1468" s="95"/>
      <c r="C1468" s="100"/>
      <c r="D1468" s="100"/>
      <c r="E1468" s="100"/>
      <c r="F1468" s="105">
        <v>7.32</v>
      </c>
      <c r="G1468" s="96"/>
      <c r="H1468" s="180"/>
      <c r="I1468" s="182"/>
      <c r="J1468" s="96">
        <f t="shared" si="17"/>
        <v>7.32</v>
      </c>
    </row>
    <row r="1469" spans="1:10" x14ac:dyDescent="0.25">
      <c r="A1469" s="89"/>
      <c r="B1469" s="95"/>
      <c r="D1469" s="105"/>
      <c r="E1469" s="105"/>
      <c r="G1469" s="96"/>
      <c r="H1469" s="96"/>
      <c r="I1469" s="96"/>
      <c r="J1469" s="96">
        <f t="shared" si="17"/>
        <v>0</v>
      </c>
    </row>
    <row r="1470" spans="1:10" x14ac:dyDescent="0.25">
      <c r="A1470" s="110"/>
      <c r="B1470" s="111"/>
      <c r="C1470" s="91" t="s">
        <v>872</v>
      </c>
      <c r="D1470" s="105"/>
      <c r="E1470" s="105"/>
      <c r="G1470" s="96"/>
      <c r="H1470" s="96"/>
      <c r="I1470" s="96"/>
      <c r="J1470" s="96">
        <f t="shared" si="17"/>
        <v>0</v>
      </c>
    </row>
    <row r="1471" spans="1:10" x14ac:dyDescent="0.25">
      <c r="A1471" s="60"/>
      <c r="B1471" s="60"/>
      <c r="C1471" s="100"/>
      <c r="D1471" s="100"/>
      <c r="E1471" s="100"/>
      <c r="F1471" s="105">
        <v>7.32</v>
      </c>
      <c r="G1471" s="96"/>
      <c r="H1471" s="60"/>
      <c r="I1471" s="60"/>
      <c r="J1471" s="96">
        <f t="shared" si="17"/>
        <v>7.32</v>
      </c>
    </row>
    <row r="1472" spans="1:10" x14ac:dyDescent="0.25">
      <c r="A1472" s="60"/>
      <c r="B1472" s="60"/>
      <c r="D1472" s="105"/>
      <c r="E1472" s="105"/>
      <c r="G1472" s="96"/>
      <c r="H1472" s="60"/>
      <c r="I1472" s="60"/>
      <c r="J1472" s="96">
        <f t="shared" si="17"/>
        <v>0</v>
      </c>
    </row>
    <row r="1473" spans="1:10" x14ac:dyDescent="0.25">
      <c r="A1473" s="60"/>
      <c r="B1473" s="60"/>
      <c r="C1473" s="91" t="s">
        <v>873</v>
      </c>
      <c r="D1473" s="105"/>
      <c r="E1473" s="105"/>
      <c r="G1473" s="96"/>
      <c r="H1473" s="60"/>
      <c r="I1473" s="60"/>
      <c r="J1473" s="96">
        <f t="shared" si="17"/>
        <v>0</v>
      </c>
    </row>
    <row r="1474" spans="1:10" x14ac:dyDescent="0.25">
      <c r="A1474" s="60"/>
      <c r="B1474" s="60"/>
      <c r="C1474" s="100" t="s">
        <v>874</v>
      </c>
      <c r="D1474" s="100"/>
      <c r="E1474" s="100"/>
      <c r="F1474" s="105">
        <v>50.84</v>
      </c>
      <c r="G1474" s="96"/>
      <c r="H1474" s="60"/>
      <c r="I1474" s="60"/>
      <c r="J1474" s="96">
        <f t="shared" si="17"/>
        <v>50.84</v>
      </c>
    </row>
    <row r="1475" spans="1:10" x14ac:dyDescent="0.25">
      <c r="A1475" s="60"/>
      <c r="B1475" s="60"/>
      <c r="D1475" s="105"/>
      <c r="E1475" s="105"/>
      <c r="G1475" s="96"/>
      <c r="H1475" s="60"/>
      <c r="I1475" s="60"/>
      <c r="J1475" s="96">
        <f t="shared" si="17"/>
        <v>0</v>
      </c>
    </row>
    <row r="1476" spans="1:10" x14ac:dyDescent="0.25">
      <c r="A1476" s="60"/>
      <c r="B1476" s="60"/>
      <c r="C1476" s="91" t="s">
        <v>875</v>
      </c>
      <c r="D1476" s="105"/>
      <c r="E1476" s="105"/>
      <c r="G1476" s="96"/>
      <c r="H1476" s="60"/>
      <c r="I1476" s="60"/>
      <c r="J1476" s="96">
        <f t="shared" si="17"/>
        <v>0</v>
      </c>
    </row>
    <row r="1477" spans="1:10" x14ac:dyDescent="0.25">
      <c r="A1477" s="60"/>
      <c r="B1477" s="60"/>
      <c r="C1477" s="100" t="s">
        <v>874</v>
      </c>
      <c r="D1477" s="100"/>
      <c r="E1477" s="100"/>
      <c r="F1477" s="105">
        <v>54.7</v>
      </c>
      <c r="G1477" s="96"/>
      <c r="H1477" s="60"/>
      <c r="I1477" s="60"/>
      <c r="J1477" s="96">
        <f t="shared" si="17"/>
        <v>54.7</v>
      </c>
    </row>
    <row r="1478" spans="1:10" x14ac:dyDescent="0.25">
      <c r="A1478" s="60"/>
      <c r="B1478" s="60"/>
      <c r="D1478" s="105"/>
      <c r="E1478" s="105"/>
      <c r="G1478" s="96"/>
      <c r="H1478" s="60"/>
      <c r="I1478" s="60"/>
      <c r="J1478" s="96">
        <f t="shared" si="17"/>
        <v>0</v>
      </c>
    </row>
    <row r="1479" spans="1:10" x14ac:dyDescent="0.25">
      <c r="A1479" s="60"/>
      <c r="B1479" s="60"/>
      <c r="C1479" s="91" t="s">
        <v>876</v>
      </c>
      <c r="D1479" s="105"/>
      <c r="E1479" s="105"/>
      <c r="G1479" s="96"/>
      <c r="H1479" s="60"/>
      <c r="I1479" s="60"/>
      <c r="J1479" s="96">
        <f t="shared" si="17"/>
        <v>0</v>
      </c>
    </row>
    <row r="1480" spans="1:10" x14ac:dyDescent="0.25">
      <c r="A1480" s="60"/>
      <c r="B1480" s="60"/>
      <c r="C1480" s="100" t="s">
        <v>877</v>
      </c>
      <c r="D1480" s="100"/>
      <c r="E1480" s="100"/>
      <c r="F1480" s="105">
        <f>7.63+5.91</f>
        <v>13.54</v>
      </c>
      <c r="G1480" s="96"/>
      <c r="H1480" s="60"/>
      <c r="I1480" s="60"/>
      <c r="J1480" s="96">
        <f t="shared" si="17"/>
        <v>13.54</v>
      </c>
    </row>
    <row r="1481" spans="1:10" x14ac:dyDescent="0.25">
      <c r="A1481" s="60"/>
      <c r="B1481" s="60"/>
      <c r="D1481" s="105"/>
      <c r="E1481" s="105"/>
      <c r="G1481" s="96"/>
      <c r="H1481" s="60"/>
      <c r="I1481" s="60"/>
      <c r="J1481" s="96">
        <f t="shared" si="17"/>
        <v>0</v>
      </c>
    </row>
    <row r="1482" spans="1:10" x14ac:dyDescent="0.25">
      <c r="A1482" s="60"/>
      <c r="B1482" s="60"/>
      <c r="C1482" s="91" t="s">
        <v>878</v>
      </c>
      <c r="D1482" s="105"/>
      <c r="E1482" s="105"/>
      <c r="G1482" s="96"/>
      <c r="H1482" s="60"/>
      <c r="I1482" s="60"/>
      <c r="J1482" s="96">
        <f t="shared" si="17"/>
        <v>0</v>
      </c>
    </row>
    <row r="1483" spans="1:10" x14ac:dyDescent="0.25">
      <c r="A1483" s="60"/>
      <c r="B1483" s="60"/>
      <c r="C1483" s="100"/>
      <c r="D1483" s="100"/>
      <c r="E1483" s="100"/>
      <c r="F1483" s="105">
        <v>59.33</v>
      </c>
      <c r="G1483" s="32"/>
      <c r="H1483" s="60"/>
      <c r="I1483" s="60"/>
      <c r="J1483" s="32">
        <f t="shared" si="17"/>
        <v>59.33</v>
      </c>
    </row>
    <row r="1484" spans="1:10" x14ac:dyDescent="0.25">
      <c r="A1484" s="60"/>
      <c r="B1484" s="60"/>
      <c r="D1484" s="105"/>
      <c r="E1484" s="105"/>
      <c r="G1484" s="60"/>
      <c r="H1484" s="60"/>
      <c r="J1484" s="96">
        <f t="shared" si="17"/>
        <v>0</v>
      </c>
    </row>
    <row r="1485" spans="1:10" x14ac:dyDescent="0.25">
      <c r="A1485" s="60"/>
      <c r="B1485" s="60"/>
      <c r="C1485" s="91" t="s">
        <v>890</v>
      </c>
      <c r="D1485" s="105"/>
      <c r="E1485" s="105"/>
      <c r="G1485" s="60"/>
      <c r="H1485" s="60"/>
      <c r="I1485" s="60"/>
      <c r="J1485" s="96">
        <f t="shared" si="17"/>
        <v>0</v>
      </c>
    </row>
    <row r="1486" spans="1:10" x14ac:dyDescent="0.25">
      <c r="A1486" s="60"/>
      <c r="B1486" s="60"/>
      <c r="C1486" s="100"/>
      <c r="D1486" s="100"/>
      <c r="E1486" s="100"/>
      <c r="F1486" s="105">
        <v>60.55</v>
      </c>
      <c r="G1486" s="60"/>
      <c r="H1486" s="60"/>
      <c r="I1486" s="60"/>
      <c r="J1486" s="96">
        <f t="shared" si="17"/>
        <v>60.55</v>
      </c>
    </row>
    <row r="1487" spans="1:10" x14ac:dyDescent="0.25">
      <c r="A1487" s="125"/>
      <c r="B1487" s="125"/>
      <c r="D1487" s="105"/>
      <c r="E1487" s="105"/>
      <c r="G1487" s="125"/>
      <c r="H1487" s="125"/>
      <c r="I1487" s="125"/>
      <c r="J1487" s="96">
        <f t="shared" si="17"/>
        <v>0</v>
      </c>
    </row>
    <row r="1488" spans="1:10" x14ac:dyDescent="0.25">
      <c r="A1488" s="125"/>
      <c r="B1488" s="125"/>
      <c r="C1488" s="91" t="s">
        <v>800</v>
      </c>
      <c r="D1488" s="105"/>
      <c r="E1488" s="105"/>
      <c r="G1488" s="125"/>
      <c r="H1488" s="125"/>
      <c r="I1488" s="125"/>
      <c r="J1488" s="96">
        <f t="shared" si="17"/>
        <v>0</v>
      </c>
    </row>
    <row r="1489" spans="1:10" x14ac:dyDescent="0.25">
      <c r="A1489" s="78"/>
      <c r="B1489" s="70"/>
      <c r="C1489" s="100"/>
      <c r="D1489" s="100"/>
      <c r="E1489" s="100"/>
      <c r="F1489" s="105">
        <v>34.72</v>
      </c>
      <c r="G1489" s="78"/>
      <c r="H1489" s="78"/>
      <c r="I1489" s="78"/>
      <c r="J1489" s="96">
        <f t="shared" si="17"/>
        <v>34.72</v>
      </c>
    </row>
    <row r="1490" spans="1:10" x14ac:dyDescent="0.25">
      <c r="A1490" s="183"/>
      <c r="B1490" s="63"/>
      <c r="C1490" s="60"/>
      <c r="D1490" s="59"/>
      <c r="E1490" s="60" t="s">
        <v>894</v>
      </c>
      <c r="F1490" s="60">
        <f>17.7+17.17</f>
        <v>34.870000000000005</v>
      </c>
      <c r="G1490" s="60"/>
      <c r="H1490" s="60"/>
      <c r="I1490" s="60"/>
      <c r="J1490" s="32">
        <f t="shared" si="17"/>
        <v>34.870000000000005</v>
      </c>
    </row>
    <row r="1491" spans="1:10" x14ac:dyDescent="0.25">
      <c r="A1491" s="184"/>
      <c r="B1491" s="63"/>
      <c r="C1491" s="60"/>
      <c r="D1491" s="60"/>
      <c r="E1491" s="60"/>
      <c r="F1491" s="60"/>
      <c r="G1491" s="60"/>
      <c r="H1491" s="60"/>
      <c r="I1491" s="60"/>
      <c r="J1491" s="96">
        <f t="shared" si="17"/>
        <v>0</v>
      </c>
    </row>
    <row r="1492" spans="1:10" x14ac:dyDescent="0.25">
      <c r="A1492" s="184"/>
      <c r="B1492" s="63"/>
      <c r="C1492" s="60"/>
      <c r="D1492" s="60"/>
      <c r="E1492" s="60"/>
      <c r="F1492" s="60"/>
      <c r="G1492" s="60"/>
      <c r="H1492" s="60"/>
      <c r="I1492" s="65" t="s">
        <v>352</v>
      </c>
      <c r="J1492" s="66">
        <f>SUM(J1392:J1490)</f>
        <v>1084.73</v>
      </c>
    </row>
    <row r="1493" spans="1:10" x14ac:dyDescent="0.25">
      <c r="A1493" s="60"/>
      <c r="B1493" s="60"/>
      <c r="C1493" s="60"/>
      <c r="D1493" s="60"/>
      <c r="E1493" s="60"/>
      <c r="F1493" s="60"/>
      <c r="G1493" s="60"/>
      <c r="H1493" s="60"/>
      <c r="I1493" s="60"/>
      <c r="J1493" s="60"/>
    </row>
    <row r="1494" spans="1:10" x14ac:dyDescent="0.25">
      <c r="A1494" s="306" t="s">
        <v>4</v>
      </c>
      <c r="B1494" s="306" t="s">
        <v>336</v>
      </c>
      <c r="C1494" s="306" t="s">
        <v>337</v>
      </c>
      <c r="D1494" s="298" t="s">
        <v>6</v>
      </c>
      <c r="E1494" s="298" t="s">
        <v>338</v>
      </c>
      <c r="F1494" s="298" t="s">
        <v>339</v>
      </c>
      <c r="G1494" s="306" t="s">
        <v>340</v>
      </c>
      <c r="H1494" s="306" t="s">
        <v>341</v>
      </c>
      <c r="I1494" s="306" t="s">
        <v>34</v>
      </c>
      <c r="J1494" s="306" t="s">
        <v>324</v>
      </c>
    </row>
    <row r="1495" spans="1:10" x14ac:dyDescent="0.25">
      <c r="A1495" s="306"/>
      <c r="B1495" s="306"/>
      <c r="C1495" s="306"/>
      <c r="D1495" s="299"/>
      <c r="E1495" s="299"/>
      <c r="F1495" s="299"/>
      <c r="G1495" s="306"/>
      <c r="H1495" s="306"/>
      <c r="I1495" s="306"/>
      <c r="J1495" s="306"/>
    </row>
    <row r="1496" spans="1:10" x14ac:dyDescent="0.25">
      <c r="A1496" s="89"/>
      <c r="B1496" s="95"/>
      <c r="C1496" s="91"/>
      <c r="D1496" s="91" t="s">
        <v>13</v>
      </c>
      <c r="E1496" s="92"/>
      <c r="F1496" s="96"/>
      <c r="G1496" s="96"/>
      <c r="H1496" s="96"/>
      <c r="I1496" s="96"/>
      <c r="J1496" s="87"/>
    </row>
    <row r="1497" spans="1:10" ht="15" customHeight="1" x14ac:dyDescent="0.25">
      <c r="A1497" s="300" t="s">
        <v>42</v>
      </c>
      <c r="B1497" s="342" t="s">
        <v>49</v>
      </c>
      <c r="C1497" s="91" t="s">
        <v>842</v>
      </c>
      <c r="D1497" s="92"/>
      <c r="E1497" s="92"/>
      <c r="F1497" s="96"/>
      <c r="G1497" s="96"/>
      <c r="H1497" s="96"/>
      <c r="I1497" s="96"/>
      <c r="J1497" s="96"/>
    </row>
    <row r="1498" spans="1:10" x14ac:dyDescent="0.25">
      <c r="A1498" s="301"/>
      <c r="B1498" s="343"/>
      <c r="C1498" s="91" t="s">
        <v>843</v>
      </c>
      <c r="F1498" s="105">
        <v>16</v>
      </c>
      <c r="G1498" s="105">
        <v>2.4</v>
      </c>
      <c r="H1498" s="105"/>
      <c r="I1498" s="105"/>
      <c r="J1498" s="138">
        <f>F1498*G1498*2</f>
        <v>76.8</v>
      </c>
    </row>
    <row r="1499" spans="1:10" x14ac:dyDescent="0.25">
      <c r="A1499" s="301"/>
      <c r="B1499" s="343"/>
      <c r="D1499" s="105"/>
      <c r="E1499" s="105"/>
      <c r="G1499" s="96" t="s">
        <v>889</v>
      </c>
      <c r="H1499" s="96">
        <v>10</v>
      </c>
      <c r="I1499" s="105"/>
      <c r="J1499" s="87">
        <f>H1499</f>
        <v>10</v>
      </c>
    </row>
    <row r="1500" spans="1:10" x14ac:dyDescent="0.25">
      <c r="A1500" s="301"/>
      <c r="B1500" s="343"/>
      <c r="C1500" s="91" t="s">
        <v>844</v>
      </c>
      <c r="D1500" s="105"/>
      <c r="E1500" s="105"/>
      <c r="H1500" s="96"/>
      <c r="I1500" s="105"/>
      <c r="J1500" s="138"/>
    </row>
    <row r="1501" spans="1:10" x14ac:dyDescent="0.25">
      <c r="A1501" s="301"/>
      <c r="B1501" s="343"/>
      <c r="C1501" s="100"/>
      <c r="D1501" s="100"/>
      <c r="E1501" s="100"/>
      <c r="F1501" s="105">
        <v>16</v>
      </c>
      <c r="G1501" s="105">
        <v>2.7</v>
      </c>
      <c r="H1501" s="105"/>
      <c r="I1501" s="100"/>
      <c r="J1501" s="138">
        <f>F1501*G1501*2</f>
        <v>86.4</v>
      </c>
    </row>
    <row r="1502" spans="1:10" x14ac:dyDescent="0.25">
      <c r="A1502" s="301"/>
      <c r="B1502" s="344"/>
      <c r="D1502" s="105"/>
      <c r="E1502" s="105"/>
      <c r="G1502" s="96" t="s">
        <v>889</v>
      </c>
      <c r="H1502" s="96">
        <v>23</v>
      </c>
      <c r="I1502" s="105"/>
      <c r="J1502" s="87">
        <f>H1502</f>
        <v>23</v>
      </c>
    </row>
    <row r="1503" spans="1:10" x14ac:dyDescent="0.25">
      <c r="A1503" s="101"/>
      <c r="B1503" s="173"/>
      <c r="C1503" s="91" t="s">
        <v>845</v>
      </c>
      <c r="D1503" s="105"/>
      <c r="E1503" s="105"/>
      <c r="H1503" s="96"/>
      <c r="I1503" s="105"/>
      <c r="J1503" s="138"/>
    </row>
    <row r="1504" spans="1:10" x14ac:dyDescent="0.25">
      <c r="A1504" s="89"/>
      <c r="B1504" s="90"/>
      <c r="C1504" s="100"/>
      <c r="D1504" s="100"/>
      <c r="E1504" s="100"/>
      <c r="F1504" s="105">
        <v>19.399999999999999</v>
      </c>
      <c r="G1504" s="105">
        <v>1.2</v>
      </c>
      <c r="H1504" s="105"/>
      <c r="I1504" s="100"/>
      <c r="J1504" s="138">
        <f>F1504*G1504*2</f>
        <v>46.559999999999995</v>
      </c>
    </row>
    <row r="1505" spans="1:11" x14ac:dyDescent="0.25">
      <c r="A1505" s="89"/>
      <c r="B1505" s="100"/>
      <c r="D1505" s="105"/>
      <c r="E1505" s="105"/>
      <c r="G1505" s="96" t="s">
        <v>889</v>
      </c>
      <c r="H1505" s="96">
        <v>10</v>
      </c>
      <c r="I1505" s="105"/>
      <c r="J1505" s="87">
        <f>H1505</f>
        <v>10</v>
      </c>
    </row>
    <row r="1506" spans="1:11" x14ac:dyDescent="0.25">
      <c r="A1506" s="89"/>
      <c r="B1506" s="100"/>
      <c r="C1506" s="91" t="s">
        <v>846</v>
      </c>
      <c r="D1506" s="105"/>
      <c r="E1506" s="105"/>
      <c r="H1506" s="96" t="s">
        <v>889</v>
      </c>
      <c r="I1506" s="105"/>
      <c r="J1506" s="138"/>
    </row>
    <row r="1507" spans="1:11" x14ac:dyDescent="0.25">
      <c r="A1507" s="89"/>
      <c r="B1507" s="100"/>
      <c r="C1507" s="100"/>
      <c r="D1507" s="100"/>
      <c r="E1507" s="100"/>
      <c r="F1507" s="105">
        <v>15.44</v>
      </c>
      <c r="G1507" s="105">
        <v>1.73</v>
      </c>
      <c r="H1507" s="105">
        <v>23</v>
      </c>
      <c r="I1507" s="100"/>
      <c r="J1507" s="138">
        <f>F1507*G1507</f>
        <v>26.711199999999998</v>
      </c>
    </row>
    <row r="1508" spans="1:11" x14ac:dyDescent="0.25">
      <c r="A1508" s="89"/>
      <c r="B1508" s="100"/>
      <c r="C1508" s="91" t="s">
        <v>847</v>
      </c>
      <c r="D1508" s="105"/>
      <c r="E1508" s="105"/>
      <c r="H1508" s="96"/>
      <c r="I1508" s="105"/>
      <c r="J1508" s="138">
        <f>H1507</f>
        <v>23</v>
      </c>
    </row>
    <row r="1509" spans="1:11" x14ac:dyDescent="0.25">
      <c r="A1509" s="89"/>
      <c r="B1509" s="100"/>
      <c r="C1509" s="100"/>
      <c r="D1509" s="100"/>
      <c r="E1509" s="100"/>
      <c r="F1509" s="105">
        <v>16.2</v>
      </c>
      <c r="G1509" s="105">
        <v>2.15</v>
      </c>
      <c r="H1509" s="105"/>
      <c r="I1509" s="100"/>
      <c r="J1509" s="138">
        <f>F1509*G1509</f>
        <v>34.83</v>
      </c>
    </row>
    <row r="1510" spans="1:11" x14ac:dyDescent="0.25">
      <c r="A1510" s="89"/>
      <c r="B1510" s="100"/>
      <c r="D1510" s="105"/>
      <c r="E1510" s="105"/>
      <c r="G1510" s="96" t="s">
        <v>889</v>
      </c>
      <c r="H1510" s="96">
        <v>7</v>
      </c>
      <c r="I1510" s="105"/>
      <c r="J1510" s="87">
        <f>H1510</f>
        <v>7</v>
      </c>
    </row>
    <row r="1511" spans="1:11" x14ac:dyDescent="0.25">
      <c r="A1511" s="89"/>
      <c r="B1511" s="95"/>
      <c r="C1511" s="91" t="s">
        <v>848</v>
      </c>
      <c r="D1511" s="105"/>
      <c r="E1511" s="105"/>
      <c r="H1511" s="96"/>
      <c r="I1511" s="105"/>
      <c r="J1511" s="138"/>
    </row>
    <row r="1512" spans="1:11" x14ac:dyDescent="0.25">
      <c r="A1512" s="89"/>
      <c r="B1512" s="95"/>
      <c r="C1512" s="100"/>
      <c r="D1512" s="100"/>
      <c r="E1512" s="100"/>
      <c r="F1512" s="105">
        <v>16.27</v>
      </c>
      <c r="G1512" s="105">
        <v>2.5</v>
      </c>
      <c r="H1512" s="105"/>
      <c r="I1512" s="100"/>
      <c r="J1512" s="138">
        <f>F1512*G1512-H1512-F1511</f>
        <v>40.674999999999997</v>
      </c>
    </row>
    <row r="1513" spans="1:11" x14ac:dyDescent="0.25">
      <c r="A1513" s="89"/>
      <c r="B1513" s="95"/>
      <c r="D1513" s="105"/>
      <c r="E1513" s="105"/>
      <c r="G1513" s="96" t="s">
        <v>889</v>
      </c>
      <c r="H1513" s="96">
        <v>22</v>
      </c>
      <c r="I1513" s="105"/>
      <c r="J1513" s="87">
        <f>H1513</f>
        <v>22</v>
      </c>
    </row>
    <row r="1514" spans="1:11" x14ac:dyDescent="0.25">
      <c r="A1514" s="89"/>
      <c r="B1514" s="95"/>
      <c r="C1514" s="91" t="s">
        <v>849</v>
      </c>
      <c r="D1514" s="105"/>
      <c r="E1514" s="105"/>
      <c r="H1514" s="96"/>
      <c r="I1514" s="105"/>
      <c r="J1514" s="138"/>
    </row>
    <row r="1515" spans="1:11" x14ac:dyDescent="0.25">
      <c r="A1515" s="89"/>
      <c r="B1515" s="95"/>
      <c r="C1515" s="100"/>
      <c r="D1515" s="100"/>
      <c r="E1515" s="100"/>
      <c r="F1515" s="105">
        <v>16.21</v>
      </c>
      <c r="G1515" s="105">
        <v>1.05</v>
      </c>
      <c r="H1515" s="105"/>
      <c r="I1515" s="100"/>
      <c r="J1515" s="138">
        <f>F1515*G1515-H1515-F1514</f>
        <v>17.020500000000002</v>
      </c>
    </row>
    <row r="1516" spans="1:11" x14ac:dyDescent="0.25">
      <c r="A1516" s="89"/>
      <c r="B1516" s="95"/>
      <c r="D1516" s="105"/>
      <c r="E1516" s="105"/>
      <c r="G1516" s="96" t="s">
        <v>889</v>
      </c>
      <c r="H1516" s="96">
        <v>6.65</v>
      </c>
      <c r="I1516" s="105"/>
      <c r="J1516" s="87">
        <f>H1516</f>
        <v>6.65</v>
      </c>
    </row>
    <row r="1517" spans="1:11" x14ac:dyDescent="0.25">
      <c r="A1517" s="89"/>
      <c r="B1517" s="95"/>
      <c r="C1517" s="91" t="s">
        <v>850</v>
      </c>
      <c r="D1517" s="105"/>
      <c r="E1517" s="105"/>
      <c r="H1517" s="96"/>
      <c r="I1517" s="105"/>
      <c r="J1517" s="138"/>
    </row>
    <row r="1518" spans="1:11" x14ac:dyDescent="0.25">
      <c r="A1518" s="89"/>
      <c r="B1518" s="95"/>
      <c r="C1518" s="100"/>
      <c r="D1518" s="100"/>
      <c r="E1518" s="100"/>
      <c r="F1518" s="105">
        <v>15.87</v>
      </c>
      <c r="G1518" s="105">
        <v>1.34</v>
      </c>
      <c r="H1518" s="105"/>
      <c r="I1518" s="100"/>
      <c r="J1518" s="138">
        <f>F1518*G1518-H1518-F1517</f>
        <v>21.265799999999999</v>
      </c>
      <c r="K1518">
        <v>26</v>
      </c>
    </row>
    <row r="1519" spans="1:11" x14ac:dyDescent="0.25">
      <c r="A1519" s="89"/>
      <c r="B1519" s="95"/>
      <c r="D1519" s="105"/>
      <c r="E1519" s="105"/>
      <c r="G1519" s="96" t="s">
        <v>889</v>
      </c>
      <c r="H1519" s="96">
        <v>25</v>
      </c>
      <c r="I1519" s="105"/>
      <c r="J1519" s="87">
        <f>H1519</f>
        <v>25</v>
      </c>
    </row>
    <row r="1520" spans="1:11" x14ac:dyDescent="0.25">
      <c r="A1520" s="89"/>
      <c r="B1520" s="95"/>
      <c r="C1520" s="91" t="s">
        <v>851</v>
      </c>
      <c r="D1520" s="105"/>
      <c r="E1520" s="105"/>
      <c r="H1520" s="96"/>
      <c r="I1520" s="105"/>
      <c r="J1520" s="138"/>
    </row>
    <row r="1521" spans="1:10" x14ac:dyDescent="0.25">
      <c r="A1521" s="89"/>
      <c r="B1521" s="95"/>
      <c r="C1521" s="100"/>
      <c r="D1521" s="100"/>
      <c r="E1521" s="100"/>
      <c r="F1521" s="105">
        <v>22.4</v>
      </c>
      <c r="G1521" s="105">
        <v>1</v>
      </c>
      <c r="H1521" s="105"/>
      <c r="I1521" s="100"/>
      <c r="J1521" s="138">
        <f>F1521*G1521-H1521-F1520</f>
        <v>22.4</v>
      </c>
    </row>
    <row r="1522" spans="1:10" x14ac:dyDescent="0.25">
      <c r="A1522" s="89"/>
      <c r="B1522" s="95"/>
      <c r="D1522" s="105"/>
      <c r="E1522" s="105"/>
      <c r="G1522" s="96" t="s">
        <v>889</v>
      </c>
      <c r="H1522" s="96">
        <v>20</v>
      </c>
      <c r="I1522" s="105"/>
      <c r="J1522" s="87">
        <f>H1522</f>
        <v>20</v>
      </c>
    </row>
    <row r="1523" spans="1:10" x14ac:dyDescent="0.25">
      <c r="A1523" s="89"/>
      <c r="B1523" s="95"/>
      <c r="C1523" s="91" t="s">
        <v>852</v>
      </c>
      <c r="D1523" s="105"/>
      <c r="E1523" s="105"/>
      <c r="H1523" s="96"/>
      <c r="I1523" s="105"/>
      <c r="J1523" s="138"/>
    </row>
    <row r="1524" spans="1:10" x14ac:dyDescent="0.25">
      <c r="A1524" s="89"/>
      <c r="B1524" s="95"/>
      <c r="C1524" s="100"/>
      <c r="D1524" s="100"/>
      <c r="E1524" s="100"/>
      <c r="F1524" s="105">
        <v>22.6</v>
      </c>
      <c r="G1524" s="105">
        <v>1.38</v>
      </c>
      <c r="H1524" s="105"/>
      <c r="I1524" s="100"/>
      <c r="J1524" s="138">
        <f>F1524*G1524-H1524-F1523</f>
        <v>31.187999999999999</v>
      </c>
    </row>
    <row r="1525" spans="1:10" x14ac:dyDescent="0.25">
      <c r="A1525" s="89"/>
      <c r="B1525" s="95"/>
      <c r="D1525" s="105"/>
      <c r="E1525" s="105"/>
      <c r="G1525" s="96" t="s">
        <v>889</v>
      </c>
      <c r="H1525" s="96">
        <v>15</v>
      </c>
      <c r="I1525" s="105"/>
      <c r="J1525" s="87">
        <f>H1525</f>
        <v>15</v>
      </c>
    </row>
    <row r="1526" spans="1:10" x14ac:dyDescent="0.25">
      <c r="A1526" s="89"/>
      <c r="B1526" s="95"/>
      <c r="C1526" s="91" t="s">
        <v>854</v>
      </c>
      <c r="D1526" s="105"/>
      <c r="E1526" s="105"/>
      <c r="H1526" s="96"/>
      <c r="I1526" s="105"/>
      <c r="J1526" s="138"/>
    </row>
    <row r="1527" spans="1:10" x14ac:dyDescent="0.25">
      <c r="A1527" s="89"/>
      <c r="B1527" s="95"/>
      <c r="C1527" s="100"/>
      <c r="D1527" s="100"/>
      <c r="E1527" s="100"/>
      <c r="F1527" s="105">
        <v>22.41</v>
      </c>
      <c r="G1527" s="105">
        <v>0.8</v>
      </c>
      <c r="H1527" s="105"/>
      <c r="I1527" s="100"/>
      <c r="J1527" s="138">
        <f>F1527*G1527-H1527-F1526</f>
        <v>17.928000000000001</v>
      </c>
    </row>
    <row r="1528" spans="1:10" x14ac:dyDescent="0.25">
      <c r="A1528" s="89"/>
      <c r="B1528" s="95"/>
      <c r="D1528" s="105"/>
      <c r="E1528" s="105"/>
      <c r="G1528" s="96" t="s">
        <v>889</v>
      </c>
      <c r="H1528" s="96">
        <v>10</v>
      </c>
      <c r="I1528" s="105"/>
      <c r="J1528" s="87">
        <f>H1528</f>
        <v>10</v>
      </c>
    </row>
    <row r="1529" spans="1:10" x14ac:dyDescent="0.25">
      <c r="A1529" s="89"/>
      <c r="B1529" s="95"/>
      <c r="C1529" s="91" t="s">
        <v>855</v>
      </c>
      <c r="D1529" s="105"/>
      <c r="E1529" s="105"/>
      <c r="H1529" s="96"/>
      <c r="I1529" s="105"/>
      <c r="J1529" s="138"/>
    </row>
    <row r="1530" spans="1:10" x14ac:dyDescent="0.25">
      <c r="A1530" s="89"/>
      <c r="B1530" s="95"/>
      <c r="C1530" s="100"/>
      <c r="D1530" s="100"/>
      <c r="E1530" s="100"/>
      <c r="F1530" s="105">
        <v>27.76</v>
      </c>
      <c r="G1530" s="105">
        <v>1.8</v>
      </c>
      <c r="H1530" s="105"/>
      <c r="I1530" s="100"/>
      <c r="J1530" s="138">
        <f>F1530*G1530-H1530-F1529</f>
        <v>49.968000000000004</v>
      </c>
    </row>
    <row r="1531" spans="1:10" x14ac:dyDescent="0.25">
      <c r="A1531" s="89"/>
      <c r="B1531" s="90"/>
      <c r="D1531" s="105"/>
      <c r="E1531" s="105"/>
      <c r="G1531" s="96" t="s">
        <v>889</v>
      </c>
      <c r="H1531" s="96">
        <v>23.65</v>
      </c>
      <c r="I1531" s="105"/>
      <c r="J1531" s="87">
        <f>H1531</f>
        <v>23.65</v>
      </c>
    </row>
    <row r="1532" spans="1:10" x14ac:dyDescent="0.25">
      <c r="A1532" s="89"/>
      <c r="B1532" s="100"/>
      <c r="C1532" s="91" t="s">
        <v>857</v>
      </c>
      <c r="D1532" s="105"/>
      <c r="E1532" s="105"/>
      <c r="H1532" s="96"/>
      <c r="I1532" s="105"/>
      <c r="J1532" s="138"/>
    </row>
    <row r="1533" spans="1:10" x14ac:dyDescent="0.25">
      <c r="A1533" s="89"/>
      <c r="B1533" s="100"/>
      <c r="C1533" s="100"/>
      <c r="D1533" s="100"/>
      <c r="E1533" s="100"/>
      <c r="F1533" s="105">
        <v>28.91</v>
      </c>
      <c r="G1533" s="105">
        <v>3.01</v>
      </c>
      <c r="H1533" s="105"/>
      <c r="I1533" s="100"/>
      <c r="J1533" s="138">
        <f>F1533*G1533-H1533-F1532</f>
        <v>87.019099999999995</v>
      </c>
    </row>
    <row r="1534" spans="1:10" x14ac:dyDescent="0.25">
      <c r="A1534" s="89"/>
      <c r="B1534" s="100"/>
      <c r="D1534" s="105"/>
      <c r="E1534" s="105"/>
      <c r="F1534" s="105"/>
      <c r="G1534" s="105" t="s">
        <v>889</v>
      </c>
      <c r="H1534" s="105">
        <v>19</v>
      </c>
      <c r="I1534" s="105"/>
      <c r="J1534" s="138">
        <f>H1534</f>
        <v>19</v>
      </c>
    </row>
    <row r="1535" spans="1:10" x14ac:dyDescent="0.25">
      <c r="A1535" s="89"/>
      <c r="B1535" s="100"/>
      <c r="C1535" t="s">
        <v>858</v>
      </c>
      <c r="D1535" s="105"/>
      <c r="E1535" s="105"/>
      <c r="H1535" s="105"/>
      <c r="I1535" s="105"/>
      <c r="J1535" s="138"/>
    </row>
    <row r="1536" spans="1:10" x14ac:dyDescent="0.25">
      <c r="A1536" s="89"/>
      <c r="B1536" s="100"/>
      <c r="C1536" s="91"/>
      <c r="D1536" s="105"/>
      <c r="E1536" s="105"/>
      <c r="F1536" s="105">
        <v>16.62</v>
      </c>
      <c r="G1536" s="105">
        <v>2.5</v>
      </c>
      <c r="H1536" s="105"/>
      <c r="I1536" s="105"/>
      <c r="J1536" s="138">
        <f>F1536*G1536-H1536-F1535</f>
        <v>41.550000000000004</v>
      </c>
    </row>
    <row r="1537" spans="1:10" x14ac:dyDescent="0.25">
      <c r="A1537" s="89"/>
      <c r="B1537" s="100"/>
      <c r="D1537" s="105"/>
      <c r="E1537" s="105"/>
      <c r="F1537" s="105"/>
      <c r="G1537" s="105"/>
      <c r="H1537" s="105"/>
      <c r="I1537" s="105"/>
      <c r="J1537" s="138"/>
    </row>
    <row r="1538" spans="1:10" x14ac:dyDescent="0.25">
      <c r="A1538" s="89"/>
      <c r="B1538" s="95"/>
      <c r="C1538" t="s">
        <v>859</v>
      </c>
      <c r="D1538" s="105"/>
      <c r="E1538" s="105"/>
      <c r="H1538" s="105"/>
      <c r="I1538" s="105"/>
      <c r="J1538" s="138"/>
    </row>
    <row r="1539" spans="1:10" x14ac:dyDescent="0.25">
      <c r="A1539" s="89"/>
      <c r="B1539" s="95"/>
      <c r="C1539" s="91"/>
      <c r="D1539" s="105"/>
      <c r="E1539" s="105"/>
      <c r="F1539" s="105">
        <v>18.68</v>
      </c>
      <c r="G1539" s="105">
        <v>2.5</v>
      </c>
      <c r="H1539" s="105"/>
      <c r="I1539" s="105"/>
      <c r="J1539" s="138">
        <f>F1539*G1539-H1539-F1538</f>
        <v>46.7</v>
      </c>
    </row>
    <row r="1540" spans="1:10" x14ac:dyDescent="0.25">
      <c r="A1540" s="89"/>
      <c r="B1540" s="95"/>
      <c r="C1540" s="91"/>
      <c r="D1540" s="105"/>
      <c r="E1540" s="105"/>
      <c r="F1540" s="105"/>
      <c r="G1540" s="105"/>
      <c r="H1540" s="105"/>
      <c r="I1540" s="105"/>
      <c r="J1540" s="138"/>
    </row>
    <row r="1541" spans="1:10" x14ac:dyDescent="0.25">
      <c r="A1541" s="89"/>
      <c r="B1541" s="95"/>
      <c r="C1541" s="91" t="s">
        <v>860</v>
      </c>
      <c r="D1541" s="105"/>
      <c r="E1541" s="105"/>
      <c r="F1541" s="105">
        <v>263</v>
      </c>
      <c r="G1541" s="105">
        <v>2.4500000000000002</v>
      </c>
      <c r="H1541" s="105">
        <f>H1540*I1540</f>
        <v>0</v>
      </c>
      <c r="J1541" s="138">
        <f>(F1541*G1541-H1541-F1540)*2</f>
        <v>1288.7</v>
      </c>
    </row>
    <row r="1542" spans="1:10" x14ac:dyDescent="0.25">
      <c r="A1542" s="89"/>
      <c r="B1542" s="95"/>
      <c r="C1542" s="91" t="s">
        <v>861</v>
      </c>
      <c r="D1542" s="105"/>
      <c r="E1542" s="105"/>
      <c r="F1542" s="105"/>
      <c r="G1542" s="105"/>
      <c r="H1542" s="105"/>
      <c r="I1542" s="105"/>
      <c r="J1542" s="138"/>
    </row>
    <row r="1543" spans="1:10" x14ac:dyDescent="0.25">
      <c r="A1543" s="89"/>
      <c r="B1543" s="95"/>
      <c r="C1543" s="91"/>
      <c r="D1543" s="105"/>
      <c r="E1543" s="105"/>
      <c r="F1543" s="105"/>
      <c r="G1543" s="105"/>
      <c r="H1543" s="105"/>
      <c r="I1543" s="105"/>
      <c r="J1543" s="138"/>
    </row>
    <row r="1544" spans="1:10" x14ac:dyDescent="0.25">
      <c r="A1544" s="89"/>
      <c r="B1544" s="95"/>
      <c r="C1544" s="91" t="s">
        <v>862</v>
      </c>
      <c r="D1544" s="105"/>
      <c r="E1544" s="105"/>
      <c r="F1544" s="105">
        <v>35.15</v>
      </c>
      <c r="G1544" s="105">
        <v>2.8</v>
      </c>
      <c r="H1544" s="105"/>
      <c r="J1544" s="138">
        <f>(F1544*G1544-H1544-F1543)*2</f>
        <v>196.83999999999997</v>
      </c>
    </row>
    <row r="1545" spans="1:10" x14ac:dyDescent="0.25">
      <c r="A1545" s="89"/>
      <c r="B1545" s="95"/>
      <c r="C1545" s="91" t="s">
        <v>861</v>
      </c>
      <c r="D1545" s="105"/>
      <c r="E1545" s="105"/>
      <c r="F1545" s="105"/>
      <c r="G1545" s="105"/>
      <c r="H1545" s="105"/>
      <c r="I1545" s="105"/>
      <c r="J1545" s="138"/>
    </row>
    <row r="1546" spans="1:10" x14ac:dyDescent="0.25">
      <c r="A1546" s="89"/>
      <c r="B1546" s="95"/>
      <c r="C1546" s="91" t="s">
        <v>863</v>
      </c>
      <c r="D1546" s="105"/>
      <c r="E1546" s="105"/>
      <c r="F1546" s="105"/>
      <c r="G1546" s="105"/>
      <c r="H1546" s="105"/>
      <c r="I1546" s="105"/>
      <c r="J1546" s="138"/>
    </row>
    <row r="1547" spans="1:10" x14ac:dyDescent="0.25">
      <c r="A1547" s="89"/>
      <c r="B1547" s="95"/>
      <c r="D1547" s="105"/>
      <c r="E1547" s="105"/>
      <c r="G1547" s="96"/>
      <c r="H1547" s="96"/>
      <c r="I1547" s="105"/>
      <c r="J1547" s="138"/>
    </row>
    <row r="1548" spans="1:10" x14ac:dyDescent="0.25">
      <c r="A1548" s="89"/>
      <c r="B1548" s="95"/>
      <c r="C1548" s="91" t="s">
        <v>864</v>
      </c>
      <c r="D1548" s="105"/>
      <c r="E1548" s="105"/>
      <c r="H1548" s="96"/>
      <c r="I1548" s="105"/>
      <c r="J1548" s="138"/>
    </row>
    <row r="1549" spans="1:10" x14ac:dyDescent="0.25">
      <c r="A1549" s="89"/>
      <c r="B1549" s="95"/>
      <c r="C1549" s="100"/>
      <c r="D1549" s="100"/>
      <c r="E1549" s="100"/>
      <c r="F1549" s="105">
        <v>33.24</v>
      </c>
      <c r="G1549" s="105">
        <v>1.18</v>
      </c>
      <c r="H1549" s="105"/>
      <c r="I1549" s="100"/>
      <c r="J1549" s="138">
        <f>(F1549*G1549-H1549-F1548)*2</f>
        <v>78.446399999999997</v>
      </c>
    </row>
    <row r="1550" spans="1:10" x14ac:dyDescent="0.25">
      <c r="A1550" s="89"/>
      <c r="B1550" s="95"/>
      <c r="C1550" s="91"/>
      <c r="D1550" s="105"/>
      <c r="E1550" s="105"/>
      <c r="F1550" s="105"/>
      <c r="G1550" s="105"/>
      <c r="H1550" s="105"/>
      <c r="I1550" s="105"/>
      <c r="J1550" s="138"/>
    </row>
    <row r="1551" spans="1:10" x14ac:dyDescent="0.25">
      <c r="A1551" s="89"/>
      <c r="B1551" s="95"/>
      <c r="D1551" s="105"/>
      <c r="E1551" s="105"/>
      <c r="G1551" s="96"/>
      <c r="H1551" s="96"/>
      <c r="I1551" s="105"/>
      <c r="J1551" s="138"/>
    </row>
    <row r="1552" spans="1:10" x14ac:dyDescent="0.25">
      <c r="A1552" s="89"/>
      <c r="B1552" s="95"/>
      <c r="C1552" s="91" t="s">
        <v>865</v>
      </c>
      <c r="D1552" s="105"/>
      <c r="E1552" s="105"/>
      <c r="H1552" s="96"/>
      <c r="I1552" s="105"/>
      <c r="J1552" s="138"/>
    </row>
    <row r="1553" spans="1:10" x14ac:dyDescent="0.25">
      <c r="A1553" s="89"/>
      <c r="B1553" s="95"/>
      <c r="C1553" s="100"/>
      <c r="D1553" s="100"/>
      <c r="E1553" s="100"/>
      <c r="F1553" s="105">
        <v>33.24</v>
      </c>
      <c r="G1553" s="105">
        <v>1.02</v>
      </c>
      <c r="H1553" s="105"/>
      <c r="I1553" s="100"/>
      <c r="J1553" s="138">
        <f>(F1553*G1553-H1553-F1552)*2</f>
        <v>67.809600000000003</v>
      </c>
    </row>
    <row r="1554" spans="1:10" x14ac:dyDescent="0.25">
      <c r="A1554" s="89"/>
      <c r="B1554" s="95"/>
      <c r="C1554" s="91"/>
      <c r="D1554" s="105"/>
      <c r="E1554" s="105"/>
      <c r="F1554" s="105"/>
      <c r="G1554" s="105"/>
      <c r="H1554" s="105"/>
      <c r="I1554" s="105"/>
      <c r="J1554" s="138"/>
    </row>
    <row r="1555" spans="1:10" x14ac:dyDescent="0.25">
      <c r="A1555" s="89"/>
      <c r="B1555" s="95"/>
      <c r="D1555" s="105"/>
      <c r="E1555" s="105"/>
      <c r="G1555" s="96"/>
      <c r="H1555" s="96"/>
      <c r="I1555" s="105"/>
      <c r="J1555" s="138"/>
    </row>
    <row r="1556" spans="1:10" x14ac:dyDescent="0.25">
      <c r="A1556" s="89"/>
      <c r="B1556" s="95"/>
      <c r="C1556" s="91" t="s">
        <v>866</v>
      </c>
      <c r="D1556" s="105"/>
      <c r="E1556" s="105"/>
      <c r="H1556" s="96"/>
      <c r="I1556" s="105"/>
      <c r="J1556" s="138"/>
    </row>
    <row r="1557" spans="1:10" x14ac:dyDescent="0.25">
      <c r="A1557" s="89"/>
      <c r="B1557" s="95"/>
      <c r="C1557" s="100"/>
      <c r="D1557" s="100"/>
      <c r="E1557" s="100"/>
      <c r="F1557" s="105">
        <v>30</v>
      </c>
      <c r="G1557" s="105">
        <v>0.95</v>
      </c>
      <c r="H1557" s="105"/>
      <c r="I1557" s="100"/>
      <c r="J1557" s="138">
        <f>(F1557*G1557-H1557-F1556)*2</f>
        <v>57</v>
      </c>
    </row>
    <row r="1558" spans="1:10" x14ac:dyDescent="0.25">
      <c r="A1558" s="89"/>
      <c r="B1558" s="90"/>
      <c r="C1558" s="91"/>
      <c r="D1558" s="105"/>
      <c r="E1558" s="105"/>
      <c r="F1558" s="105"/>
      <c r="G1558" s="105"/>
      <c r="H1558" s="105"/>
      <c r="I1558" s="105"/>
      <c r="J1558" s="138"/>
    </row>
    <row r="1559" spans="1:10" x14ac:dyDescent="0.25">
      <c r="A1559" s="89"/>
      <c r="B1559" s="100"/>
      <c r="D1559" s="105"/>
      <c r="E1559" s="105"/>
      <c r="G1559" s="96"/>
      <c r="H1559" s="96"/>
      <c r="I1559" s="105"/>
      <c r="J1559" s="138"/>
    </row>
    <row r="1560" spans="1:10" x14ac:dyDescent="0.25">
      <c r="A1560" s="89"/>
      <c r="B1560" s="100"/>
      <c r="C1560" s="91" t="s">
        <v>867</v>
      </c>
      <c r="D1560" s="105"/>
      <c r="E1560" s="105"/>
      <c r="H1560" s="96"/>
      <c r="I1560" s="105"/>
      <c r="J1560" s="138"/>
    </row>
    <row r="1561" spans="1:10" x14ac:dyDescent="0.25">
      <c r="A1561" s="89"/>
      <c r="B1561" s="100"/>
      <c r="C1561" s="100"/>
      <c r="D1561" s="100"/>
      <c r="E1561" s="100"/>
      <c r="F1561" s="105">
        <v>30.21</v>
      </c>
      <c r="G1561" s="105">
        <v>0.9</v>
      </c>
      <c r="H1561" s="105"/>
      <c r="I1561" s="100"/>
      <c r="J1561" s="138">
        <f>(F1561*G1561-H1561-F1560)*2</f>
        <v>54.378</v>
      </c>
    </row>
    <row r="1562" spans="1:10" x14ac:dyDescent="0.25">
      <c r="A1562" s="89"/>
      <c r="B1562" s="100"/>
      <c r="D1562" s="105"/>
      <c r="E1562" s="105"/>
      <c r="G1562" s="96"/>
      <c r="H1562" s="96"/>
      <c r="I1562" s="105"/>
      <c r="J1562" s="138"/>
    </row>
    <row r="1563" spans="1:10" x14ac:dyDescent="0.25">
      <c r="A1563" s="89"/>
      <c r="B1563" s="100"/>
      <c r="C1563" s="91" t="s">
        <v>868</v>
      </c>
      <c r="D1563" s="105"/>
      <c r="E1563" s="105"/>
      <c r="H1563" s="96"/>
      <c r="I1563" s="105"/>
      <c r="J1563" s="138"/>
    </row>
    <row r="1564" spans="1:10" x14ac:dyDescent="0.25">
      <c r="A1564" s="89"/>
      <c r="B1564" s="100"/>
      <c r="C1564" s="100"/>
      <c r="D1564" s="100"/>
      <c r="E1564" s="100"/>
      <c r="F1564" s="105">
        <v>30.21</v>
      </c>
      <c r="G1564" s="105">
        <v>1.56</v>
      </c>
      <c r="H1564" s="105"/>
      <c r="I1564" s="100"/>
      <c r="J1564" s="138">
        <f>(F1564*G1564-H1564-F1563)*2</f>
        <v>94.255200000000002</v>
      </c>
    </row>
    <row r="1565" spans="1:10" x14ac:dyDescent="0.25">
      <c r="A1565" s="89"/>
      <c r="B1565" s="95"/>
      <c r="D1565" s="105"/>
      <c r="E1565" s="105"/>
      <c r="G1565" s="96"/>
      <c r="H1565" s="96"/>
      <c r="I1565" s="105"/>
      <c r="J1565" s="138"/>
    </row>
    <row r="1566" spans="1:10" ht="15" customHeight="1" x14ac:dyDescent="0.25">
      <c r="A1566" s="89"/>
      <c r="B1566" s="95"/>
      <c r="C1566" s="91" t="s">
        <v>869</v>
      </c>
      <c r="D1566" s="105"/>
      <c r="E1566" s="105"/>
      <c r="H1566" s="96"/>
      <c r="I1566" s="105"/>
      <c r="J1566" s="138"/>
    </row>
    <row r="1567" spans="1:10" x14ac:dyDescent="0.25">
      <c r="A1567" s="89"/>
      <c r="B1567" s="95"/>
      <c r="C1567" s="100"/>
      <c r="D1567" s="100"/>
      <c r="E1567" s="100"/>
      <c r="F1567" s="105">
        <v>7.86</v>
      </c>
      <c r="G1567" s="105">
        <v>1.33</v>
      </c>
      <c r="H1567" s="105"/>
      <c r="I1567" s="100"/>
      <c r="J1567" s="138">
        <f>(F1567*G1567-H1567-F1566)*2</f>
        <v>20.907600000000002</v>
      </c>
    </row>
    <row r="1568" spans="1:10" x14ac:dyDescent="0.25">
      <c r="A1568" s="89"/>
      <c r="B1568" s="95"/>
      <c r="D1568" s="105"/>
      <c r="E1568" s="105"/>
      <c r="G1568" s="96"/>
      <c r="H1568" s="96"/>
      <c r="I1568" s="105"/>
      <c r="J1568" s="138"/>
    </row>
    <row r="1569" spans="1:10" x14ac:dyDescent="0.25">
      <c r="A1569" s="89"/>
      <c r="B1569" s="95"/>
      <c r="C1569" s="91" t="s">
        <v>870</v>
      </c>
      <c r="D1569" s="105"/>
      <c r="E1569" s="105"/>
      <c r="H1569" s="96"/>
      <c r="I1569" s="105"/>
      <c r="J1569" s="138"/>
    </row>
    <row r="1570" spans="1:10" x14ac:dyDescent="0.25">
      <c r="A1570" s="89"/>
      <c r="B1570" s="95"/>
      <c r="C1570" s="100"/>
      <c r="D1570" s="100"/>
      <c r="E1570" s="100"/>
      <c r="F1570" s="105">
        <v>7.86</v>
      </c>
      <c r="G1570" s="105">
        <v>1.33</v>
      </c>
      <c r="H1570" s="105"/>
      <c r="I1570" s="100"/>
      <c r="J1570" s="138">
        <f>(F1570*G1570-H1570-F1569)*2</f>
        <v>20.907600000000002</v>
      </c>
    </row>
    <row r="1571" spans="1:10" x14ac:dyDescent="0.25">
      <c r="A1571" s="89"/>
      <c r="B1571" s="95"/>
      <c r="D1571" s="105"/>
      <c r="E1571" s="105"/>
      <c r="G1571" s="96"/>
      <c r="H1571" s="96"/>
      <c r="I1571" s="105"/>
      <c r="J1571" s="138"/>
    </row>
    <row r="1572" spans="1:10" x14ac:dyDescent="0.25">
      <c r="A1572" s="89"/>
      <c r="B1572" s="95"/>
      <c r="C1572" s="91" t="s">
        <v>871</v>
      </c>
      <c r="D1572" s="105"/>
      <c r="E1572" s="105"/>
      <c r="H1572" s="96"/>
      <c r="I1572" s="105"/>
      <c r="J1572" s="138"/>
    </row>
    <row r="1573" spans="1:10" x14ac:dyDescent="0.25">
      <c r="A1573" s="89"/>
      <c r="B1573" s="95"/>
      <c r="C1573" s="100"/>
      <c r="D1573" s="100"/>
      <c r="E1573" s="100"/>
      <c r="F1573" s="105">
        <v>7.32</v>
      </c>
      <c r="G1573" s="105">
        <v>1.37</v>
      </c>
      <c r="H1573" s="105"/>
      <c r="I1573" s="100"/>
      <c r="J1573" s="138">
        <f>(F1573*G1573-H1573-F1572)*2</f>
        <v>20.056800000000003</v>
      </c>
    </row>
    <row r="1574" spans="1:10" x14ac:dyDescent="0.25">
      <c r="A1574" s="89"/>
      <c r="B1574" s="95"/>
      <c r="D1574" s="105"/>
      <c r="E1574" s="105"/>
      <c r="G1574" s="96"/>
      <c r="H1574" s="96"/>
      <c r="I1574" s="105"/>
      <c r="J1574" s="138"/>
    </row>
    <row r="1575" spans="1:10" x14ac:dyDescent="0.25">
      <c r="A1575" s="89"/>
      <c r="B1575" s="95"/>
      <c r="C1575" s="91" t="s">
        <v>872</v>
      </c>
      <c r="D1575" s="105"/>
      <c r="E1575" s="105"/>
      <c r="H1575" s="96"/>
      <c r="I1575" s="105"/>
      <c r="J1575" s="138"/>
    </row>
    <row r="1576" spans="1:10" x14ac:dyDescent="0.25">
      <c r="A1576" s="89"/>
      <c r="B1576" s="95"/>
      <c r="C1576" s="100"/>
      <c r="D1576" s="100"/>
      <c r="E1576" s="100"/>
      <c r="F1576" s="105">
        <v>7.32</v>
      </c>
      <c r="G1576" s="105">
        <v>1.37</v>
      </c>
      <c r="H1576" s="105"/>
      <c r="I1576" s="100"/>
      <c r="J1576" s="138">
        <f>(F1576*G1576-H1576-F1575)*2</f>
        <v>20.056800000000003</v>
      </c>
    </row>
    <row r="1577" spans="1:10" x14ac:dyDescent="0.25">
      <c r="A1577" s="89"/>
      <c r="B1577" s="95"/>
      <c r="D1577" s="105"/>
      <c r="E1577" s="105"/>
      <c r="G1577" s="96"/>
      <c r="H1577" s="96"/>
      <c r="I1577" s="105"/>
      <c r="J1577" s="138"/>
    </row>
    <row r="1578" spans="1:10" x14ac:dyDescent="0.25">
      <c r="A1578" s="89"/>
      <c r="B1578" s="95"/>
      <c r="C1578" s="91" t="s">
        <v>873</v>
      </c>
      <c r="D1578" s="105"/>
      <c r="E1578" s="105"/>
      <c r="H1578" s="96"/>
      <c r="I1578" s="105"/>
      <c r="J1578" s="138"/>
    </row>
    <row r="1579" spans="1:10" x14ac:dyDescent="0.25">
      <c r="A1579" s="89"/>
      <c r="B1579" s="95"/>
      <c r="C1579" s="100" t="s">
        <v>874</v>
      </c>
      <c r="D1579" s="100"/>
      <c r="E1579" s="100"/>
      <c r="F1579" s="105">
        <v>50.84</v>
      </c>
      <c r="G1579" s="105">
        <v>2.13</v>
      </c>
      <c r="H1579" s="105"/>
      <c r="I1579" s="100"/>
      <c r="J1579" s="138">
        <f>(F1579*G1579-H1579-F1578)*2</f>
        <v>216.57840000000002</v>
      </c>
    </row>
    <row r="1580" spans="1:10" x14ac:dyDescent="0.25">
      <c r="A1580" s="89"/>
      <c r="B1580" s="95"/>
      <c r="D1580" s="105"/>
      <c r="E1580" s="105"/>
      <c r="G1580" s="96"/>
      <c r="H1580" s="96"/>
      <c r="I1580" s="105"/>
      <c r="J1580" s="138"/>
    </row>
    <row r="1581" spans="1:10" x14ac:dyDescent="0.25">
      <c r="A1581" s="89"/>
      <c r="B1581" s="95"/>
      <c r="C1581" s="91" t="s">
        <v>875</v>
      </c>
      <c r="D1581" s="105"/>
      <c r="E1581" s="105"/>
      <c r="H1581" s="96"/>
      <c r="I1581" s="105"/>
      <c r="J1581" s="138"/>
    </row>
    <row r="1582" spans="1:10" x14ac:dyDescent="0.25">
      <c r="A1582" s="89"/>
      <c r="B1582" s="95"/>
      <c r="C1582" s="100" t="s">
        <v>874</v>
      </c>
      <c r="D1582" s="100"/>
      <c r="E1582" s="100"/>
      <c r="F1582" s="105">
        <v>54.7</v>
      </c>
      <c r="G1582" s="105">
        <v>1.05</v>
      </c>
      <c r="H1582" s="105"/>
      <c r="I1582" s="100"/>
      <c r="J1582" s="138">
        <f>(F1582*G1582-H1582-F1581)*2</f>
        <v>114.87</v>
      </c>
    </row>
    <row r="1583" spans="1:10" x14ac:dyDescent="0.25">
      <c r="A1583" s="89"/>
      <c r="B1583" s="95"/>
      <c r="D1583" s="105"/>
      <c r="E1583" s="105"/>
      <c r="G1583" s="96"/>
      <c r="H1583" s="96"/>
      <c r="I1583" s="105"/>
      <c r="J1583" s="138"/>
    </row>
    <row r="1584" spans="1:10" x14ac:dyDescent="0.25">
      <c r="A1584" s="89"/>
      <c r="B1584" s="95"/>
      <c r="C1584" s="91" t="s">
        <v>876</v>
      </c>
      <c r="D1584" s="105"/>
      <c r="E1584" s="105"/>
      <c r="H1584" s="96"/>
      <c r="I1584" s="105"/>
      <c r="J1584" s="138"/>
    </row>
    <row r="1585" spans="1:10" ht="15" customHeight="1" x14ac:dyDescent="0.25">
      <c r="A1585" s="89"/>
      <c r="B1585" s="95"/>
      <c r="C1585" s="100" t="s">
        <v>877</v>
      </c>
      <c r="D1585" s="100"/>
      <c r="E1585" s="100"/>
      <c r="F1585" s="105">
        <f>7.63+5.91</f>
        <v>13.54</v>
      </c>
      <c r="G1585" s="105">
        <v>1.6</v>
      </c>
      <c r="H1585" s="105"/>
      <c r="I1585" s="100"/>
      <c r="J1585" s="138">
        <f>(F1585*G1585-H1585-F1584)*2</f>
        <v>43.328000000000003</v>
      </c>
    </row>
    <row r="1586" spans="1:10" x14ac:dyDescent="0.25">
      <c r="A1586" s="89"/>
      <c r="B1586" s="95"/>
      <c r="D1586" s="105"/>
      <c r="E1586" s="105"/>
      <c r="G1586" s="96"/>
      <c r="H1586" s="96"/>
      <c r="I1586" s="105"/>
      <c r="J1586" s="138"/>
    </row>
    <row r="1587" spans="1:10" x14ac:dyDescent="0.25">
      <c r="A1587" s="89"/>
      <c r="B1587" s="95"/>
      <c r="C1587" s="91" t="s">
        <v>878</v>
      </c>
      <c r="D1587" s="105"/>
      <c r="E1587" s="105"/>
      <c r="H1587" s="96"/>
      <c r="I1587" s="105"/>
      <c r="J1587" s="138"/>
    </row>
    <row r="1588" spans="1:10" x14ac:dyDescent="0.25">
      <c r="A1588" s="89"/>
      <c r="B1588" s="95"/>
      <c r="C1588" s="100"/>
      <c r="D1588" s="100"/>
      <c r="E1588" s="100"/>
      <c r="F1588" s="105">
        <v>59.33</v>
      </c>
      <c r="G1588" s="105">
        <v>1.6</v>
      </c>
      <c r="H1588" s="105"/>
      <c r="I1588" s="100"/>
      <c r="J1588" s="138">
        <f>(F1588*G1588-H1588-F1587)*2</f>
        <v>189.85599999999999</v>
      </c>
    </row>
    <row r="1589" spans="1:10" x14ac:dyDescent="0.25">
      <c r="A1589" s="89"/>
      <c r="B1589" s="95"/>
      <c r="D1589" s="105"/>
      <c r="E1589" s="105"/>
      <c r="G1589" s="96"/>
      <c r="H1589" s="96"/>
      <c r="I1589" s="105"/>
      <c r="J1589" s="138"/>
    </row>
    <row r="1590" spans="1:10" x14ac:dyDescent="0.25">
      <c r="A1590" s="89"/>
      <c r="B1590" s="95"/>
      <c r="C1590" s="91" t="s">
        <v>890</v>
      </c>
      <c r="D1590" s="105"/>
      <c r="E1590" s="105"/>
      <c r="H1590" s="96"/>
      <c r="I1590" s="105"/>
      <c r="J1590" s="138"/>
    </row>
    <row r="1591" spans="1:10" x14ac:dyDescent="0.25">
      <c r="A1591" s="89"/>
      <c r="B1591" s="95"/>
      <c r="C1591" s="100"/>
      <c r="D1591" s="100"/>
      <c r="E1591" s="100"/>
      <c r="F1591" s="105">
        <v>60.55</v>
      </c>
      <c r="G1591" s="105">
        <v>1.8</v>
      </c>
      <c r="H1591" s="105"/>
      <c r="I1591" s="100"/>
      <c r="J1591" s="138">
        <f>(F1591*G1591-H1591-F1590)*2</f>
        <v>217.98</v>
      </c>
    </row>
    <row r="1592" spans="1:10" x14ac:dyDescent="0.25">
      <c r="A1592" s="89"/>
      <c r="B1592" s="95"/>
      <c r="D1592" s="105"/>
      <c r="E1592" s="105"/>
      <c r="G1592" s="96"/>
      <c r="H1592" s="96"/>
      <c r="I1592" s="105"/>
      <c r="J1592" s="138"/>
    </row>
    <row r="1593" spans="1:10" x14ac:dyDescent="0.25">
      <c r="A1593" s="89"/>
      <c r="B1593" s="95"/>
      <c r="C1593" s="91" t="s">
        <v>800</v>
      </c>
      <c r="D1593" s="105"/>
      <c r="E1593" s="105"/>
      <c r="H1593" s="96"/>
      <c r="I1593" s="105"/>
      <c r="J1593" s="138"/>
    </row>
    <row r="1594" spans="1:10" x14ac:dyDescent="0.25">
      <c r="A1594" s="89"/>
      <c r="B1594" s="95"/>
      <c r="C1594" s="100"/>
      <c r="D1594" s="100"/>
      <c r="E1594" s="100"/>
      <c r="F1594" s="105">
        <v>34.72</v>
      </c>
      <c r="G1594" s="105">
        <v>1.5</v>
      </c>
      <c r="H1594" s="105"/>
      <c r="I1594" s="100"/>
      <c r="J1594" s="138">
        <f>(F1594*G1594-H1594-F1593)*2</f>
        <v>104.16</v>
      </c>
    </row>
    <row r="1595" spans="1:10" x14ac:dyDescent="0.25">
      <c r="A1595" s="89"/>
      <c r="B1595" s="95"/>
      <c r="C1595" s="91"/>
      <c r="D1595" s="91"/>
      <c r="E1595" s="96"/>
      <c r="F1595" s="96"/>
      <c r="G1595" s="96"/>
      <c r="H1595" s="106"/>
      <c r="I1595" s="96"/>
      <c r="J1595" s="96">
        <f>E1595*G1595</f>
        <v>0</v>
      </c>
    </row>
    <row r="1596" spans="1:10" x14ac:dyDescent="0.25">
      <c r="A1596" s="89"/>
      <c r="B1596" s="95"/>
      <c r="C1596" s="91" t="s">
        <v>891</v>
      </c>
      <c r="D1596" s="91"/>
      <c r="E1596" s="96"/>
      <c r="F1596" s="96">
        <v>3.5</v>
      </c>
      <c r="G1596" s="96">
        <v>0.7</v>
      </c>
      <c r="H1596" s="106"/>
      <c r="I1596" s="96">
        <v>12</v>
      </c>
      <c r="J1596" s="96">
        <f>F1596*G1596*I1596</f>
        <v>29.4</v>
      </c>
    </row>
    <row r="1597" spans="1:10" x14ac:dyDescent="0.25">
      <c r="A1597" s="89"/>
      <c r="B1597" s="95"/>
      <c r="C1597" s="91"/>
      <c r="D1597" s="91"/>
      <c r="E1597" s="96"/>
      <c r="F1597" s="96"/>
      <c r="G1597" s="96"/>
      <c r="H1597" s="106"/>
      <c r="I1597" s="96"/>
      <c r="J1597" s="96">
        <f t="shared" ref="J1597:J1603" si="18">E1597*G1597</f>
        <v>0</v>
      </c>
    </row>
    <row r="1598" spans="1:10" x14ac:dyDescent="0.25">
      <c r="A1598" s="89"/>
      <c r="B1598" s="95"/>
      <c r="C1598" s="91"/>
      <c r="D1598" s="91"/>
      <c r="E1598" s="96"/>
      <c r="F1598" s="96"/>
      <c r="G1598" s="96"/>
      <c r="H1598" s="106"/>
      <c r="I1598" s="96"/>
      <c r="J1598" s="96">
        <f t="shared" si="18"/>
        <v>0</v>
      </c>
    </row>
    <row r="1599" spans="1:10" x14ac:dyDescent="0.25">
      <c r="A1599" s="89"/>
      <c r="B1599" s="95"/>
      <c r="C1599" s="91"/>
      <c r="D1599" s="91"/>
      <c r="E1599" s="96"/>
      <c r="F1599" s="96"/>
      <c r="G1599" s="96"/>
      <c r="H1599" s="106"/>
      <c r="I1599" s="96"/>
      <c r="J1599" s="96">
        <f t="shared" si="18"/>
        <v>0</v>
      </c>
    </row>
    <row r="1600" spans="1:10" x14ac:dyDescent="0.25">
      <c r="A1600" s="89"/>
      <c r="B1600" s="95"/>
      <c r="C1600" s="91"/>
      <c r="D1600" s="91"/>
      <c r="E1600" s="96"/>
      <c r="F1600" s="96"/>
      <c r="G1600" s="96"/>
      <c r="H1600" s="106"/>
      <c r="I1600" s="96"/>
      <c r="J1600" s="96">
        <f t="shared" si="18"/>
        <v>0</v>
      </c>
    </row>
    <row r="1601" spans="1:11" x14ac:dyDescent="0.25">
      <c r="A1601" s="89"/>
      <c r="B1601" s="95"/>
      <c r="C1601" s="91"/>
      <c r="D1601" s="91"/>
      <c r="E1601" s="96"/>
      <c r="F1601" s="96"/>
      <c r="G1601" s="96"/>
      <c r="H1601" s="106"/>
      <c r="I1601" s="96"/>
      <c r="J1601" s="96">
        <f t="shared" si="18"/>
        <v>0</v>
      </c>
    </row>
    <row r="1602" spans="1:11" x14ac:dyDescent="0.25">
      <c r="A1602" s="89"/>
      <c r="B1602" s="95"/>
      <c r="C1602" s="91"/>
      <c r="D1602" s="91"/>
      <c r="E1602" s="96"/>
      <c r="F1602" s="96"/>
      <c r="G1602" s="96"/>
      <c r="H1602" s="106"/>
      <c r="I1602" s="96"/>
      <c r="J1602" s="96">
        <f t="shared" si="18"/>
        <v>0</v>
      </c>
    </row>
    <row r="1603" spans="1:11" x14ac:dyDescent="0.25">
      <c r="A1603" s="89"/>
      <c r="B1603" s="95"/>
      <c r="C1603" s="91" t="s">
        <v>892</v>
      </c>
      <c r="D1603" s="91"/>
      <c r="E1603" s="96"/>
      <c r="F1603" s="92"/>
      <c r="G1603" s="96"/>
      <c r="H1603" s="106"/>
      <c r="I1603" s="96"/>
      <c r="J1603" s="96">
        <f t="shared" si="18"/>
        <v>0</v>
      </c>
    </row>
    <row r="1604" spans="1:11" x14ac:dyDescent="0.25">
      <c r="A1604" s="89"/>
      <c r="B1604" s="95"/>
      <c r="C1604" s="91"/>
      <c r="D1604" s="91"/>
      <c r="E1604" s="179"/>
      <c r="F1604" s="92"/>
      <c r="G1604" s="96"/>
      <c r="H1604" s="106"/>
      <c r="I1604" s="96"/>
      <c r="J1604" s="96"/>
    </row>
    <row r="1605" spans="1:11" x14ac:dyDescent="0.25">
      <c r="A1605" s="89"/>
      <c r="B1605" s="95"/>
      <c r="C1605" s="91"/>
      <c r="D1605" s="91"/>
      <c r="F1605" s="96"/>
      <c r="G1605" s="96"/>
      <c r="H1605" s="180"/>
      <c r="I1605" s="109" t="s">
        <v>352</v>
      </c>
      <c r="J1605" s="88">
        <f>SUM(J1497:J1596)</f>
        <v>3696.8459999999995</v>
      </c>
      <c r="K1605" s="19"/>
    </row>
    <row r="1606" spans="1:11" x14ac:dyDescent="0.25">
      <c r="A1606" s="89"/>
      <c r="B1606" s="95"/>
      <c r="C1606" s="91"/>
      <c r="D1606" s="91"/>
      <c r="E1606" s="92"/>
      <c r="F1606" s="96"/>
      <c r="G1606" s="96"/>
      <c r="H1606" s="96"/>
      <c r="I1606" s="96"/>
      <c r="J1606" s="87"/>
    </row>
    <row r="1607" spans="1:11" x14ac:dyDescent="0.25">
      <c r="A1607" s="110"/>
      <c r="B1607" s="111"/>
      <c r="C1607" s="112"/>
      <c r="D1607" s="112"/>
      <c r="E1607" s="92"/>
      <c r="F1607" s="96"/>
      <c r="G1607" s="96"/>
      <c r="H1607" s="96"/>
      <c r="I1607" s="96"/>
      <c r="J1607" s="87"/>
    </row>
    <row r="1608" spans="1:11" x14ac:dyDescent="0.25">
      <c r="A1608" s="60"/>
      <c r="B1608" s="60"/>
      <c r="C1608" s="60"/>
      <c r="D1608" s="60"/>
      <c r="E1608" s="60"/>
      <c r="F1608" s="60"/>
      <c r="G1608" s="60"/>
      <c r="H1608" s="60"/>
      <c r="I1608" s="60"/>
      <c r="J1608" s="60"/>
    </row>
    <row r="1609" spans="1:11" x14ac:dyDescent="0.25">
      <c r="A1609" s="60"/>
      <c r="B1609" s="60"/>
      <c r="C1609" s="60"/>
      <c r="D1609" s="60"/>
      <c r="E1609" s="60"/>
      <c r="F1609" s="60"/>
      <c r="G1609" s="60"/>
      <c r="H1609" s="60"/>
      <c r="I1609" s="65"/>
      <c r="J1609" s="66"/>
    </row>
    <row r="1610" spans="1:11" x14ac:dyDescent="0.25">
      <c r="A1610" s="60"/>
      <c r="B1610" s="60"/>
      <c r="C1610" s="60"/>
      <c r="D1610" s="60"/>
      <c r="E1610" s="60"/>
      <c r="F1610" s="60"/>
      <c r="G1610" s="60"/>
      <c r="H1610" s="60"/>
      <c r="I1610" s="60"/>
      <c r="J1610" s="60"/>
    </row>
  </sheetData>
  <mergeCells count="257">
    <mergeCell ref="A35:A41"/>
    <mergeCell ref="G12:G13"/>
    <mergeCell ref="H12:H13"/>
    <mergeCell ref="I12:I13"/>
    <mergeCell ref="J12:J13"/>
    <mergeCell ref="K12:K13"/>
    <mergeCell ref="E432:E433"/>
    <mergeCell ref="F432:F433"/>
    <mergeCell ref="G432:G433"/>
    <mergeCell ref="H432:H433"/>
    <mergeCell ref="I432:I433"/>
    <mergeCell ref="J432:J433"/>
    <mergeCell ref="K432:K433"/>
    <mergeCell ref="B32:B33"/>
    <mergeCell ref="C32:C33"/>
    <mergeCell ref="D32:D33"/>
    <mergeCell ref="E32:E33"/>
    <mergeCell ref="F32:F33"/>
    <mergeCell ref="G32:G33"/>
    <mergeCell ref="H32:H33"/>
    <mergeCell ref="I32:I33"/>
    <mergeCell ref="J32:J33"/>
    <mergeCell ref="B35:B41"/>
    <mergeCell ref="H1494:H1495"/>
    <mergeCell ref="I1494:I1495"/>
    <mergeCell ref="J1494:J1495"/>
    <mergeCell ref="A1497:A1502"/>
    <mergeCell ref="B1497:B1502"/>
    <mergeCell ref="A1278:A1283"/>
    <mergeCell ref="B1278:B1283"/>
    <mergeCell ref="A1494:A1495"/>
    <mergeCell ref="B1494:B1495"/>
    <mergeCell ref="C1494:C1495"/>
    <mergeCell ref="D1494:D1495"/>
    <mergeCell ref="E1494:E1495"/>
    <mergeCell ref="F1494:F1495"/>
    <mergeCell ref="G1494:G1495"/>
    <mergeCell ref="A1392:A1397"/>
    <mergeCell ref="B1392:B1397"/>
    <mergeCell ref="I1389:I1390"/>
    <mergeCell ref="J1389:J1390"/>
    <mergeCell ref="A1389:A1390"/>
    <mergeCell ref="B1389:B1390"/>
    <mergeCell ref="A1275:A1276"/>
    <mergeCell ref="B1275:B1276"/>
    <mergeCell ref="C1275:C1276"/>
    <mergeCell ref="D1275:D1276"/>
    <mergeCell ref="E1275:E1276"/>
    <mergeCell ref="F1275:F1276"/>
    <mergeCell ref="G1275:G1276"/>
    <mergeCell ref="H1275:H1276"/>
    <mergeCell ref="I1275:I1276"/>
    <mergeCell ref="M1038:M1042"/>
    <mergeCell ref="M1149:M1151"/>
    <mergeCell ref="M903:M909"/>
    <mergeCell ref="K802:K807"/>
    <mergeCell ref="K818:K823"/>
    <mergeCell ref="K831:K836"/>
    <mergeCell ref="K5:K6"/>
    <mergeCell ref="K757:K758"/>
    <mergeCell ref="K759:K791"/>
    <mergeCell ref="M648:M654"/>
    <mergeCell ref="K792:K797"/>
    <mergeCell ref="K659:K756"/>
    <mergeCell ref="M1006:M1011"/>
    <mergeCell ref="M881:M887"/>
    <mergeCell ref="K434:K484"/>
    <mergeCell ref="K32:K33"/>
    <mergeCell ref="K34:K74"/>
    <mergeCell ref="K14:K31"/>
    <mergeCell ref="M847:M876"/>
    <mergeCell ref="K866:K867"/>
    <mergeCell ref="B6:F6"/>
    <mergeCell ref="B7:E7"/>
    <mergeCell ref="I7:J7"/>
    <mergeCell ref="I8:J8"/>
    <mergeCell ref="I9:J9"/>
    <mergeCell ref="B3:F3"/>
    <mergeCell ref="I3:J3"/>
    <mergeCell ref="B4:D4"/>
    <mergeCell ref="I4:J4"/>
    <mergeCell ref="B5:F5"/>
    <mergeCell ref="I5:J5"/>
    <mergeCell ref="B10:F10"/>
    <mergeCell ref="A506:A507"/>
    <mergeCell ref="B506:B507"/>
    <mergeCell ref="C506:C507"/>
    <mergeCell ref="D506:D507"/>
    <mergeCell ref="E506:E507"/>
    <mergeCell ref="F506:F507"/>
    <mergeCell ref="A509:A513"/>
    <mergeCell ref="B509:B513"/>
    <mergeCell ref="A12:A13"/>
    <mergeCell ref="B12:B13"/>
    <mergeCell ref="C12:C13"/>
    <mergeCell ref="D12:D13"/>
    <mergeCell ref="E12:E13"/>
    <mergeCell ref="F12:F13"/>
    <mergeCell ref="A435:A441"/>
    <mergeCell ref="B435:B441"/>
    <mergeCell ref="A32:A33"/>
    <mergeCell ref="A15:A20"/>
    <mergeCell ref="B15:B20"/>
    <mergeCell ref="A432:A433"/>
    <mergeCell ref="B432:B433"/>
    <mergeCell ref="C432:C433"/>
    <mergeCell ref="D432:D433"/>
    <mergeCell ref="J506:J507"/>
    <mergeCell ref="K506:K507"/>
    <mergeCell ref="K508:K544"/>
    <mergeCell ref="K545:K546"/>
    <mergeCell ref="G582:G583"/>
    <mergeCell ref="H582:H583"/>
    <mergeCell ref="I582:I583"/>
    <mergeCell ref="J582:J583"/>
    <mergeCell ref="K582:K583"/>
    <mergeCell ref="A582:A583"/>
    <mergeCell ref="B582:B583"/>
    <mergeCell ref="F582:F583"/>
    <mergeCell ref="C582:C583"/>
    <mergeCell ref="D582:D583"/>
    <mergeCell ref="E582:E583"/>
    <mergeCell ref="G506:G507"/>
    <mergeCell ref="H506:H507"/>
    <mergeCell ref="I506:I507"/>
    <mergeCell ref="J1034:J1035"/>
    <mergeCell ref="K657:K658"/>
    <mergeCell ref="A652:A653"/>
    <mergeCell ref="B652:B653"/>
    <mergeCell ref="C652:C653"/>
    <mergeCell ref="D652:D653"/>
    <mergeCell ref="E652:E653"/>
    <mergeCell ref="F652:F653"/>
    <mergeCell ref="A655:A661"/>
    <mergeCell ref="B655:B661"/>
    <mergeCell ref="K643:K656"/>
    <mergeCell ref="A877:A883"/>
    <mergeCell ref="B877:B883"/>
    <mergeCell ref="A1034:A1035"/>
    <mergeCell ref="B1034:B1035"/>
    <mergeCell ref="C1034:C1035"/>
    <mergeCell ref="D1034:D1035"/>
    <mergeCell ref="E1034:E1035"/>
    <mergeCell ref="I652:I653"/>
    <mergeCell ref="G1034:G1035"/>
    <mergeCell ref="I675:I676"/>
    <mergeCell ref="J675:J676"/>
    <mergeCell ref="A678:A684"/>
    <mergeCell ref="B678:B684"/>
    <mergeCell ref="J1161:J1162"/>
    <mergeCell ref="H1139:H1140"/>
    <mergeCell ref="I1139:I1140"/>
    <mergeCell ref="J874:J875"/>
    <mergeCell ref="C1389:C1390"/>
    <mergeCell ref="D1389:D1390"/>
    <mergeCell ref="H1161:H1162"/>
    <mergeCell ref="I1161:I1162"/>
    <mergeCell ref="C1139:C1140"/>
    <mergeCell ref="D1139:D1140"/>
    <mergeCell ref="E1139:E1140"/>
    <mergeCell ref="F1139:F1140"/>
    <mergeCell ref="F1034:F1035"/>
    <mergeCell ref="E874:E875"/>
    <mergeCell ref="F874:F875"/>
    <mergeCell ref="G874:G875"/>
    <mergeCell ref="J1275:J1276"/>
    <mergeCell ref="D1161:D1162"/>
    <mergeCell ref="E1161:E1162"/>
    <mergeCell ref="F1161:F1162"/>
    <mergeCell ref="E1389:E1390"/>
    <mergeCell ref="F1389:F1390"/>
    <mergeCell ref="G1389:G1390"/>
    <mergeCell ref="H1389:H1390"/>
    <mergeCell ref="A1164:A1169"/>
    <mergeCell ref="B1164:B1169"/>
    <mergeCell ref="G1139:G1140"/>
    <mergeCell ref="G1161:G1162"/>
    <mergeCell ref="H874:H875"/>
    <mergeCell ref="I874:I875"/>
    <mergeCell ref="B874:B875"/>
    <mergeCell ref="C874:C875"/>
    <mergeCell ref="D874:D875"/>
    <mergeCell ref="H1034:H1035"/>
    <mergeCell ref="I1034:I1035"/>
    <mergeCell ref="B1139:B1140"/>
    <mergeCell ref="A1161:A1162"/>
    <mergeCell ref="B1161:B1162"/>
    <mergeCell ref="C1161:C1162"/>
    <mergeCell ref="A1002:A1008"/>
    <mergeCell ref="B1002:B1008"/>
    <mergeCell ref="A999:A1000"/>
    <mergeCell ref="B999:B1000"/>
    <mergeCell ref="C999:C1000"/>
    <mergeCell ref="D999:D1000"/>
    <mergeCell ref="E999:E1000"/>
    <mergeCell ref="F999:F1000"/>
    <mergeCell ref="G999:G1000"/>
    <mergeCell ref="J1139:J1140"/>
    <mergeCell ref="A1142:A1146"/>
    <mergeCell ref="B1142:B1146"/>
    <mergeCell ref="A1139:A1140"/>
    <mergeCell ref="A745:A751"/>
    <mergeCell ref="B745:B751"/>
    <mergeCell ref="G652:G653"/>
    <mergeCell ref="H652:H653"/>
    <mergeCell ref="B1036:B1044"/>
    <mergeCell ref="A1036:A1044"/>
    <mergeCell ref="A675:A676"/>
    <mergeCell ref="B675:B676"/>
    <mergeCell ref="C675:C676"/>
    <mergeCell ref="D675:D676"/>
    <mergeCell ref="E675:E676"/>
    <mergeCell ref="F675:F676"/>
    <mergeCell ref="G675:G676"/>
    <mergeCell ref="A742:A743"/>
    <mergeCell ref="B742:B743"/>
    <mergeCell ref="C742:C743"/>
    <mergeCell ref="D742:D743"/>
    <mergeCell ref="E742:E743"/>
    <mergeCell ref="F742:F743"/>
    <mergeCell ref="H675:H676"/>
    <mergeCell ref="H999:H1000"/>
    <mergeCell ref="I999:I1000"/>
    <mergeCell ref="J999:J1000"/>
    <mergeCell ref="J742:J743"/>
    <mergeCell ref="G742:G743"/>
    <mergeCell ref="H742:H743"/>
    <mergeCell ref="I742:I743"/>
    <mergeCell ref="A874:A875"/>
    <mergeCell ref="A851:A852"/>
    <mergeCell ref="B851:B852"/>
    <mergeCell ref="C851:C852"/>
    <mergeCell ref="D851:D852"/>
    <mergeCell ref="F851:F852"/>
    <mergeCell ref="G851:G852"/>
    <mergeCell ref="H851:H852"/>
    <mergeCell ref="I851:I852"/>
    <mergeCell ref="J851:J852"/>
    <mergeCell ref="A854:A860"/>
    <mergeCell ref="B854:B860"/>
    <mergeCell ref="E851:E852"/>
    <mergeCell ref="J652:J653"/>
    <mergeCell ref="K602:K603"/>
    <mergeCell ref="K604:K640"/>
    <mergeCell ref="K641:K642"/>
    <mergeCell ref="J585:J586"/>
    <mergeCell ref="A588:A594"/>
    <mergeCell ref="B588:B594"/>
    <mergeCell ref="A585:A586"/>
    <mergeCell ref="B585:B586"/>
    <mergeCell ref="C585:C586"/>
    <mergeCell ref="D585:D586"/>
    <mergeCell ref="E585:E586"/>
    <mergeCell ref="F585:F586"/>
    <mergeCell ref="G585:G586"/>
    <mergeCell ref="H585:H586"/>
    <mergeCell ref="I585:I586"/>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0"/>
  <sheetViews>
    <sheetView workbookViewId="0">
      <selection activeCell="N34" sqref="N34"/>
    </sheetView>
  </sheetViews>
  <sheetFormatPr baseColWidth="10" defaultColWidth="11.42578125" defaultRowHeight="15" x14ac:dyDescent="0.25"/>
  <cols>
    <col min="2" max="2" width="46.28515625" customWidth="1"/>
    <col min="3" max="3" width="10.42578125" customWidth="1"/>
    <col min="5" max="5" width="8.7109375" customWidth="1"/>
    <col min="6" max="6" width="8.85546875" customWidth="1"/>
    <col min="9" max="9" width="7.42578125" style="192" customWidth="1"/>
    <col min="10" max="10" width="14.5703125" customWidth="1"/>
    <col min="11" max="11" width="44.5703125" customWidth="1"/>
  </cols>
  <sheetData>
    <row r="1" spans="1:11" x14ac:dyDescent="0.25">
      <c r="A1" s="22"/>
      <c r="B1" s="22"/>
      <c r="C1" s="22"/>
      <c r="D1" s="22"/>
      <c r="E1" s="22"/>
      <c r="F1" s="22"/>
      <c r="G1" s="22"/>
      <c r="H1" s="22"/>
      <c r="I1" s="188"/>
      <c r="J1" s="23"/>
      <c r="K1" s="23"/>
    </row>
    <row r="2" spans="1:11" x14ac:dyDescent="0.25">
      <c r="A2" s="22"/>
      <c r="B2" s="22"/>
      <c r="C2" s="22"/>
      <c r="D2" s="22"/>
      <c r="E2" s="23"/>
      <c r="F2" s="44"/>
      <c r="G2" s="23"/>
      <c r="H2" s="23"/>
      <c r="I2" s="189"/>
      <c r="J2" s="22"/>
      <c r="K2" s="22"/>
    </row>
    <row r="3" spans="1:11" ht="15.75" x14ac:dyDescent="0.25">
      <c r="A3" s="22"/>
      <c r="B3" s="328" t="s">
        <v>327</v>
      </c>
      <c r="C3" s="328"/>
      <c r="D3" s="328"/>
      <c r="E3" s="328"/>
      <c r="F3" s="328"/>
      <c r="G3" s="22"/>
      <c r="H3" s="22"/>
      <c r="I3" s="327" t="s">
        <v>328</v>
      </c>
      <c r="J3" s="327"/>
      <c r="K3" s="22"/>
    </row>
    <row r="4" spans="1:11" x14ac:dyDescent="0.25">
      <c r="A4" s="22"/>
      <c r="B4" s="329"/>
      <c r="C4" s="329"/>
      <c r="D4" s="329"/>
      <c r="E4" s="22"/>
      <c r="F4" s="22"/>
      <c r="G4" s="22"/>
      <c r="H4" s="22"/>
      <c r="I4" s="327" t="s">
        <v>329</v>
      </c>
      <c r="J4" s="327"/>
      <c r="K4" s="22"/>
    </row>
    <row r="5" spans="1:11" x14ac:dyDescent="0.25">
      <c r="A5" s="22"/>
      <c r="B5" s="320" t="s">
        <v>1</v>
      </c>
      <c r="C5" s="320"/>
      <c r="D5" s="320"/>
      <c r="E5" s="320"/>
      <c r="F5" s="320"/>
      <c r="G5" s="24"/>
      <c r="H5" s="24"/>
      <c r="I5" s="327" t="s">
        <v>330</v>
      </c>
      <c r="J5" s="327"/>
      <c r="K5" s="336" t="s">
        <v>895</v>
      </c>
    </row>
    <row r="6" spans="1:11" x14ac:dyDescent="0.25">
      <c r="A6" s="22"/>
      <c r="B6" s="326" t="s">
        <v>2</v>
      </c>
      <c r="C6" s="326"/>
      <c r="D6" s="326"/>
      <c r="E6" s="326"/>
      <c r="F6" s="326"/>
      <c r="G6" s="24"/>
      <c r="H6" s="24"/>
      <c r="I6" s="190"/>
      <c r="J6" s="25"/>
      <c r="K6" s="337"/>
    </row>
    <row r="7" spans="1:11" x14ac:dyDescent="0.25">
      <c r="A7" s="22"/>
      <c r="B7" s="320" t="s">
        <v>896</v>
      </c>
      <c r="C7" s="320"/>
      <c r="D7" s="320"/>
      <c r="E7" s="320"/>
      <c r="F7" s="22"/>
      <c r="G7" s="22"/>
      <c r="H7" s="22"/>
      <c r="I7" s="327" t="s">
        <v>332</v>
      </c>
      <c r="J7" s="327"/>
      <c r="K7" s="22"/>
    </row>
    <row r="8" spans="1:11" x14ac:dyDescent="0.25">
      <c r="A8" s="22"/>
      <c r="B8" s="22"/>
      <c r="C8" s="22"/>
      <c r="D8" s="22"/>
      <c r="E8" s="22"/>
      <c r="F8" s="22"/>
      <c r="G8" s="22"/>
      <c r="H8" s="22"/>
      <c r="I8" s="327" t="s">
        <v>333</v>
      </c>
      <c r="J8" s="327"/>
      <c r="K8" s="22"/>
    </row>
    <row r="9" spans="1:11" x14ac:dyDescent="0.25">
      <c r="A9" s="23"/>
      <c r="B9" s="23"/>
      <c r="C9" s="22"/>
      <c r="D9" s="22"/>
      <c r="E9" s="22"/>
      <c r="F9" s="26"/>
      <c r="G9" s="22"/>
      <c r="H9" s="22"/>
      <c r="I9" s="327" t="s">
        <v>334</v>
      </c>
      <c r="J9" s="327"/>
      <c r="K9" s="22"/>
    </row>
    <row r="10" spans="1:11" x14ac:dyDescent="0.25">
      <c r="A10" s="23"/>
      <c r="B10" s="320" t="s">
        <v>335</v>
      </c>
      <c r="C10" s="320"/>
      <c r="D10" s="320"/>
      <c r="E10" s="320"/>
      <c r="F10" s="320"/>
      <c r="G10" s="23"/>
      <c r="H10" s="23"/>
      <c r="I10" s="188"/>
      <c r="J10" s="23"/>
      <c r="K10" s="23"/>
    </row>
    <row r="11" spans="1:11" x14ac:dyDescent="0.25">
      <c r="A11" s="23"/>
      <c r="B11" s="27"/>
      <c r="C11" s="23"/>
      <c r="D11" s="23"/>
      <c r="E11" s="23"/>
      <c r="F11" s="23"/>
      <c r="G11" s="23"/>
      <c r="H11" s="23"/>
      <c r="I11" s="188"/>
      <c r="J11" s="23"/>
      <c r="K11" s="23"/>
    </row>
    <row r="12" spans="1:11" x14ac:dyDescent="0.25">
      <c r="A12" s="294" t="s">
        <v>4</v>
      </c>
      <c r="B12" s="294" t="s">
        <v>336</v>
      </c>
      <c r="C12" s="294" t="s">
        <v>337</v>
      </c>
      <c r="D12" s="307" t="s">
        <v>6</v>
      </c>
      <c r="E12" s="307" t="s">
        <v>338</v>
      </c>
      <c r="F12" s="307" t="s">
        <v>339</v>
      </c>
      <c r="G12" s="294" t="s">
        <v>340</v>
      </c>
      <c r="H12" s="294" t="s">
        <v>341</v>
      </c>
      <c r="I12" s="357" t="s">
        <v>34</v>
      </c>
      <c r="J12" s="294" t="s">
        <v>324</v>
      </c>
      <c r="K12" s="294" t="s">
        <v>342</v>
      </c>
    </row>
    <row r="13" spans="1:11" x14ac:dyDescent="0.25">
      <c r="A13" s="294"/>
      <c r="B13" s="294"/>
      <c r="C13" s="294"/>
      <c r="D13" s="308"/>
      <c r="E13" s="308"/>
      <c r="F13" s="308"/>
      <c r="G13" s="294"/>
      <c r="H13" s="294"/>
      <c r="I13" s="357"/>
      <c r="J13" s="294"/>
      <c r="K13" s="294"/>
    </row>
    <row r="14" spans="1:11" x14ac:dyDescent="0.25">
      <c r="A14" s="28"/>
      <c r="B14" s="29"/>
      <c r="C14" s="30"/>
      <c r="D14" s="30" t="s">
        <v>13</v>
      </c>
      <c r="E14" s="31"/>
      <c r="F14" s="32"/>
      <c r="G14" s="32"/>
      <c r="H14" s="32"/>
      <c r="I14" s="187"/>
      <c r="J14" s="33"/>
      <c r="K14" s="295"/>
    </row>
    <row r="15" spans="1:11" ht="15" customHeight="1" x14ac:dyDescent="0.25">
      <c r="A15" s="309" t="s">
        <v>51</v>
      </c>
      <c r="B15" s="321" t="s">
        <v>52</v>
      </c>
      <c r="C15" s="30"/>
      <c r="D15" s="31" t="s">
        <v>897</v>
      </c>
      <c r="E15" s="31" t="s">
        <v>898</v>
      </c>
      <c r="F15" s="32">
        <v>8</v>
      </c>
      <c r="G15" s="32"/>
      <c r="H15" s="32"/>
      <c r="I15" s="187">
        <v>1</v>
      </c>
      <c r="J15" s="32">
        <f>E15*F15*I15</f>
        <v>104</v>
      </c>
      <c r="K15" s="296"/>
    </row>
    <row r="16" spans="1:11" x14ac:dyDescent="0.25">
      <c r="A16" s="310"/>
      <c r="B16" s="314"/>
      <c r="C16" s="30"/>
      <c r="D16" s="31" t="s">
        <v>899</v>
      </c>
      <c r="E16" s="31" t="s">
        <v>900</v>
      </c>
      <c r="F16" s="34">
        <v>5</v>
      </c>
      <c r="G16" s="34"/>
      <c r="H16" s="34"/>
      <c r="I16" s="187">
        <v>2</v>
      </c>
      <c r="J16" s="32">
        <f>E16*F16*I16</f>
        <v>15</v>
      </c>
      <c r="K16" s="296"/>
    </row>
    <row r="17" spans="1:11" x14ac:dyDescent="0.25">
      <c r="A17" s="310"/>
      <c r="B17" s="314"/>
      <c r="C17" s="30"/>
      <c r="D17" s="98" t="s">
        <v>901</v>
      </c>
      <c r="E17" s="92" t="s">
        <v>902</v>
      </c>
      <c r="F17" s="93">
        <v>1.5</v>
      </c>
      <c r="G17" s="93"/>
      <c r="H17" s="93"/>
      <c r="I17" s="193"/>
      <c r="J17" s="96">
        <f>E17*F17</f>
        <v>13.799999999999999</v>
      </c>
      <c r="K17" s="296"/>
    </row>
    <row r="18" spans="1:11" x14ac:dyDescent="0.25">
      <c r="A18" s="310"/>
      <c r="B18" s="314"/>
      <c r="C18" s="30"/>
      <c r="D18" s="98" t="s">
        <v>903</v>
      </c>
      <c r="E18" s="92" t="s">
        <v>788</v>
      </c>
      <c r="F18" s="93">
        <v>3.1</v>
      </c>
      <c r="G18" s="93"/>
      <c r="H18" s="93"/>
      <c r="I18" s="193"/>
      <c r="J18" s="96">
        <f>E18*F18</f>
        <v>173.6</v>
      </c>
      <c r="K18" s="296"/>
    </row>
    <row r="19" spans="1:11" x14ac:dyDescent="0.25">
      <c r="A19" s="310"/>
      <c r="B19" s="314"/>
      <c r="C19" s="36"/>
      <c r="D19" s="98" t="s">
        <v>904</v>
      </c>
      <c r="E19" s="92" t="s">
        <v>905</v>
      </c>
      <c r="F19" s="93">
        <v>3</v>
      </c>
      <c r="G19" s="93"/>
      <c r="H19" s="93"/>
      <c r="I19" s="193"/>
      <c r="J19" s="96">
        <f>E19*F19</f>
        <v>19.950000000000003</v>
      </c>
      <c r="K19" s="296"/>
    </row>
    <row r="20" spans="1:11" x14ac:dyDescent="0.25">
      <c r="A20" s="310"/>
      <c r="B20" s="314"/>
      <c r="C20" s="30"/>
      <c r="D20" s="98" t="s">
        <v>904</v>
      </c>
      <c r="E20" s="92" t="s">
        <v>906</v>
      </c>
      <c r="F20" s="93">
        <v>3</v>
      </c>
      <c r="G20" s="93"/>
      <c r="H20" s="93"/>
      <c r="I20" s="193"/>
      <c r="J20" s="96">
        <f>E20*F20</f>
        <v>25.799999999999997</v>
      </c>
      <c r="K20" s="296"/>
    </row>
    <row r="21" spans="1:11" x14ac:dyDescent="0.25">
      <c r="A21" s="310"/>
      <c r="B21" s="314"/>
      <c r="C21" s="30"/>
      <c r="D21" s="98" t="s">
        <v>907</v>
      </c>
      <c r="E21" s="92" t="s">
        <v>908</v>
      </c>
      <c r="F21" s="93">
        <v>1.5</v>
      </c>
      <c r="G21" s="93"/>
      <c r="H21" s="93"/>
      <c r="I21" s="193">
        <v>2</v>
      </c>
      <c r="J21" s="96">
        <f>E21*F21*I21</f>
        <v>20.700000000000003</v>
      </c>
      <c r="K21" s="296"/>
    </row>
    <row r="22" spans="1:11" x14ac:dyDescent="0.25">
      <c r="A22" s="310"/>
      <c r="B22" s="314"/>
      <c r="C22" s="30"/>
      <c r="D22" s="98" t="s">
        <v>909</v>
      </c>
      <c r="E22" s="92" t="s">
        <v>910</v>
      </c>
      <c r="F22" s="93">
        <v>14.2</v>
      </c>
      <c r="G22" s="93"/>
      <c r="H22" s="93"/>
      <c r="I22" s="193"/>
      <c r="J22" s="96">
        <f t="shared" ref="J22:J29" si="0">E22*F22</f>
        <v>255.6</v>
      </c>
      <c r="K22" s="296"/>
    </row>
    <row r="23" spans="1:11" x14ac:dyDescent="0.25">
      <c r="A23" s="310"/>
      <c r="B23" s="314"/>
      <c r="C23" s="30"/>
      <c r="D23" s="98" t="s">
        <v>904</v>
      </c>
      <c r="E23" s="92" t="s">
        <v>788</v>
      </c>
      <c r="F23" s="93">
        <v>3</v>
      </c>
      <c r="G23" s="93"/>
      <c r="H23" s="93"/>
      <c r="I23" s="193"/>
      <c r="J23" s="96">
        <f t="shared" si="0"/>
        <v>168</v>
      </c>
      <c r="K23" s="296"/>
    </row>
    <row r="24" spans="1:11" x14ac:dyDescent="0.25">
      <c r="A24" s="316"/>
      <c r="B24" s="358"/>
      <c r="C24" s="36"/>
      <c r="D24" s="98" t="s">
        <v>909</v>
      </c>
      <c r="E24" s="92" t="s">
        <v>910</v>
      </c>
      <c r="F24" s="96">
        <v>14.2</v>
      </c>
      <c r="G24" s="103"/>
      <c r="H24" s="103"/>
      <c r="I24" s="193"/>
      <c r="J24" s="96">
        <f t="shared" si="0"/>
        <v>255.6</v>
      </c>
      <c r="K24" s="296"/>
    </row>
    <row r="25" spans="1:11" x14ac:dyDescent="0.25">
      <c r="A25" s="47"/>
      <c r="B25" s="267"/>
      <c r="C25" s="36"/>
      <c r="D25" s="230" t="s">
        <v>904</v>
      </c>
      <c r="E25" s="211" t="s">
        <v>911</v>
      </c>
      <c r="F25" s="212">
        <v>3</v>
      </c>
      <c r="G25" s="218"/>
      <c r="H25" s="218"/>
      <c r="I25" s="219"/>
      <c r="J25" s="96">
        <f t="shared" si="0"/>
        <v>47.099999999999994</v>
      </c>
      <c r="K25" s="296"/>
    </row>
    <row r="26" spans="1:11" x14ac:dyDescent="0.25">
      <c r="A26" s="47"/>
      <c r="B26" s="267"/>
      <c r="C26" s="36"/>
      <c r="D26" s="231" t="s">
        <v>111</v>
      </c>
      <c r="E26" s="223" t="s">
        <v>912</v>
      </c>
      <c r="F26" s="224">
        <v>1.5</v>
      </c>
      <c r="G26" s="225"/>
      <c r="H26" s="226"/>
      <c r="I26" s="227"/>
      <c r="J26" s="96">
        <f t="shared" si="0"/>
        <v>81</v>
      </c>
      <c r="K26" s="296"/>
    </row>
    <row r="27" spans="1:11" x14ac:dyDescent="0.25">
      <c r="A27" s="47"/>
      <c r="B27" s="267"/>
      <c r="C27" s="36"/>
      <c r="D27" s="230" t="s">
        <v>111</v>
      </c>
      <c r="E27" s="211" t="s">
        <v>913</v>
      </c>
      <c r="F27" s="212">
        <v>1.2</v>
      </c>
      <c r="G27" s="123"/>
      <c r="H27" s="100"/>
      <c r="I27" s="194"/>
      <c r="J27" s="96">
        <f t="shared" si="0"/>
        <v>40.199999999999996</v>
      </c>
      <c r="K27" s="296"/>
    </row>
    <row r="28" spans="1:11" x14ac:dyDescent="0.25">
      <c r="A28" s="47"/>
      <c r="B28" s="267"/>
      <c r="C28" s="36"/>
      <c r="D28" s="232" t="s">
        <v>914</v>
      </c>
      <c r="E28" s="211" t="s">
        <v>915</v>
      </c>
      <c r="F28" s="215">
        <v>2.0499999999999998</v>
      </c>
      <c r="G28" s="123"/>
      <c r="H28" s="220"/>
      <c r="I28" s="221"/>
      <c r="J28" s="96">
        <f t="shared" si="0"/>
        <v>67.649999999999991</v>
      </c>
      <c r="K28" s="296"/>
    </row>
    <row r="29" spans="1:11" x14ac:dyDescent="0.25">
      <c r="A29" s="47"/>
      <c r="B29" s="267"/>
      <c r="C29" s="36"/>
      <c r="D29" s="238" t="s">
        <v>916</v>
      </c>
      <c r="E29" s="239" t="s">
        <v>788</v>
      </c>
      <c r="F29" s="240">
        <v>2</v>
      </c>
      <c r="G29" s="241"/>
      <c r="H29" s="242"/>
      <c r="I29" s="243"/>
      <c r="J29" s="96">
        <f t="shared" si="0"/>
        <v>112</v>
      </c>
      <c r="K29" s="296"/>
    </row>
    <row r="30" spans="1:11" x14ac:dyDescent="0.25">
      <c r="A30" s="47"/>
      <c r="B30" s="267"/>
      <c r="C30" s="36"/>
      <c r="D30" s="98"/>
      <c r="E30" s="92"/>
      <c r="F30" s="96"/>
      <c r="G30" s="103"/>
      <c r="H30" s="103"/>
      <c r="I30" s="193"/>
      <c r="J30" s="96"/>
      <c r="K30" s="296"/>
    </row>
    <row r="31" spans="1:11" x14ac:dyDescent="0.25">
      <c r="A31" s="28"/>
      <c r="B31" s="36"/>
      <c r="C31" s="40"/>
      <c r="D31" s="31"/>
      <c r="E31" s="31"/>
      <c r="F31" s="34"/>
      <c r="G31" s="34"/>
      <c r="H31" s="359" t="s">
        <v>352</v>
      </c>
      <c r="I31" s="360"/>
      <c r="J31" s="186">
        <f>SUM(J15:J29)</f>
        <v>1400</v>
      </c>
      <c r="K31" s="296"/>
    </row>
    <row r="32" spans="1:11" x14ac:dyDescent="0.25">
      <c r="A32" s="28"/>
      <c r="B32" s="36"/>
      <c r="C32" s="40"/>
      <c r="D32" s="36"/>
      <c r="E32" s="36"/>
      <c r="F32" s="34"/>
      <c r="G32" s="34"/>
      <c r="H32" s="34"/>
      <c r="I32" s="187"/>
      <c r="J32" s="33"/>
      <c r="K32" s="356"/>
    </row>
    <row r="33" spans="1:11" x14ac:dyDescent="0.25">
      <c r="A33" s="294" t="s">
        <v>4</v>
      </c>
      <c r="B33" s="294" t="s">
        <v>336</v>
      </c>
      <c r="C33" s="294" t="s">
        <v>337</v>
      </c>
      <c r="D33" s="307" t="s">
        <v>6</v>
      </c>
      <c r="E33" s="307" t="s">
        <v>338</v>
      </c>
      <c r="F33" s="307" t="s">
        <v>339</v>
      </c>
      <c r="G33" s="294" t="s">
        <v>340</v>
      </c>
      <c r="H33" s="294" t="s">
        <v>341</v>
      </c>
      <c r="I33" s="357" t="s">
        <v>34</v>
      </c>
      <c r="J33" s="294" t="s">
        <v>324</v>
      </c>
      <c r="K33" s="294" t="s">
        <v>342</v>
      </c>
    </row>
    <row r="34" spans="1:11" x14ac:dyDescent="0.25">
      <c r="A34" s="294"/>
      <c r="B34" s="294"/>
      <c r="C34" s="294"/>
      <c r="D34" s="308"/>
      <c r="E34" s="308"/>
      <c r="F34" s="308"/>
      <c r="G34" s="294"/>
      <c r="H34" s="294"/>
      <c r="I34" s="357"/>
      <c r="J34" s="294"/>
      <c r="K34" s="294"/>
    </row>
    <row r="35" spans="1:11" x14ac:dyDescent="0.25">
      <c r="A35" s="28"/>
      <c r="B35" s="29"/>
      <c r="C35" s="30"/>
      <c r="D35" s="30" t="s">
        <v>16</v>
      </c>
      <c r="E35" s="31"/>
      <c r="F35" s="32"/>
      <c r="G35" s="32"/>
      <c r="H35" s="32"/>
      <c r="I35" s="187"/>
      <c r="J35" s="33"/>
      <c r="K35" s="295"/>
    </row>
    <row r="36" spans="1:11" ht="15" customHeight="1" x14ac:dyDescent="0.25">
      <c r="A36" s="309" t="s">
        <v>53</v>
      </c>
      <c r="B36" s="321" t="s">
        <v>54</v>
      </c>
      <c r="C36" s="30"/>
      <c r="D36" s="31"/>
      <c r="E36" s="31" t="s">
        <v>917</v>
      </c>
      <c r="F36" s="32">
        <v>1.4</v>
      </c>
      <c r="G36" s="32">
        <v>1.3</v>
      </c>
      <c r="H36" s="32"/>
      <c r="I36" s="187">
        <v>2</v>
      </c>
      <c r="J36" s="32">
        <f>E36*F36*G36*I36</f>
        <v>28.027999999999999</v>
      </c>
      <c r="K36" s="296"/>
    </row>
    <row r="37" spans="1:11" x14ac:dyDescent="0.25">
      <c r="A37" s="310"/>
      <c r="B37" s="314"/>
      <c r="C37" s="30"/>
      <c r="D37" s="31"/>
      <c r="E37" s="31" t="s">
        <v>900</v>
      </c>
      <c r="F37" s="34">
        <v>1</v>
      </c>
      <c r="G37" s="34">
        <v>1.1000000000000001</v>
      </c>
      <c r="H37" s="34"/>
      <c r="I37" s="187">
        <v>2</v>
      </c>
      <c r="J37" s="32">
        <f t="shared" ref="J37:J38" si="1">E37*F37*G37*I37</f>
        <v>3.3000000000000003</v>
      </c>
      <c r="K37" s="296"/>
    </row>
    <row r="38" spans="1:11" x14ac:dyDescent="0.25">
      <c r="A38" s="310"/>
      <c r="B38" s="314"/>
      <c r="C38" s="30"/>
      <c r="D38" s="31"/>
      <c r="E38" s="31" t="s">
        <v>918</v>
      </c>
      <c r="F38" s="52">
        <v>1</v>
      </c>
      <c r="G38" s="34">
        <v>1.1000000000000001</v>
      </c>
      <c r="H38" s="34"/>
      <c r="I38" s="187">
        <v>30</v>
      </c>
      <c r="J38" s="32">
        <f t="shared" si="1"/>
        <v>33</v>
      </c>
      <c r="K38" s="296"/>
    </row>
    <row r="39" spans="1:11" x14ac:dyDescent="0.25">
      <c r="A39" s="310"/>
      <c r="B39" s="314"/>
      <c r="C39" s="30"/>
      <c r="D39" s="31"/>
      <c r="E39" s="31"/>
      <c r="F39" s="52"/>
      <c r="G39" s="34"/>
      <c r="H39" s="34"/>
      <c r="I39" s="187"/>
      <c r="J39" s="33"/>
      <c r="K39" s="296"/>
    </row>
    <row r="40" spans="1:11" x14ac:dyDescent="0.25">
      <c r="A40" s="310"/>
      <c r="B40" s="314"/>
      <c r="C40" s="36"/>
      <c r="D40" s="36"/>
      <c r="E40" s="36"/>
      <c r="F40" s="36"/>
      <c r="G40" s="34"/>
      <c r="H40" s="34"/>
      <c r="I40" s="191"/>
      <c r="J40" s="33"/>
      <c r="K40" s="296"/>
    </row>
    <row r="41" spans="1:11" x14ac:dyDescent="0.25">
      <c r="A41" s="310"/>
      <c r="B41" s="314"/>
      <c r="C41" s="30"/>
      <c r="D41" s="31"/>
      <c r="E41" s="31"/>
      <c r="F41" s="34"/>
      <c r="G41" s="34"/>
      <c r="H41" s="34"/>
      <c r="I41" s="187"/>
      <c r="J41" s="33"/>
      <c r="K41" s="296"/>
    </row>
    <row r="42" spans="1:11" x14ac:dyDescent="0.25">
      <c r="A42" s="310"/>
      <c r="B42" s="314"/>
      <c r="C42" s="30"/>
      <c r="D42" s="31"/>
      <c r="E42" s="31"/>
      <c r="F42" s="34"/>
      <c r="G42" s="34"/>
      <c r="H42" s="34"/>
      <c r="I42" s="187"/>
      <c r="J42" s="36"/>
      <c r="K42" s="296"/>
    </row>
    <row r="43" spans="1:11" x14ac:dyDescent="0.25">
      <c r="A43" s="310"/>
      <c r="B43" s="314"/>
      <c r="C43" s="30"/>
      <c r="D43" s="31"/>
      <c r="E43" s="31"/>
      <c r="F43" s="34"/>
      <c r="G43" s="34"/>
      <c r="H43" s="34"/>
      <c r="I43" s="187"/>
      <c r="J43" s="36"/>
      <c r="K43" s="296"/>
    </row>
    <row r="44" spans="1:11" x14ac:dyDescent="0.25">
      <c r="A44" s="310"/>
      <c r="B44" s="314"/>
      <c r="C44" s="30"/>
      <c r="D44" s="31"/>
      <c r="E44" s="31"/>
      <c r="F44" s="32"/>
      <c r="G44" s="38"/>
      <c r="H44" s="38"/>
      <c r="I44" s="176"/>
      <c r="J44" s="36"/>
      <c r="K44" s="296"/>
    </row>
    <row r="45" spans="1:11" x14ac:dyDescent="0.25">
      <c r="A45" s="316"/>
      <c r="B45" s="358"/>
      <c r="C45" s="36"/>
      <c r="D45" s="36"/>
      <c r="E45" s="36"/>
      <c r="F45" s="36"/>
      <c r="G45" s="36"/>
      <c r="H45" s="36"/>
      <c r="I45" s="191"/>
      <c r="J45" s="36"/>
      <c r="K45" s="296"/>
    </row>
    <row r="46" spans="1:11" x14ac:dyDescent="0.25">
      <c r="A46" s="28"/>
      <c r="B46" s="36"/>
      <c r="C46" s="36"/>
      <c r="D46" s="36"/>
      <c r="E46" s="36"/>
      <c r="F46" s="36"/>
      <c r="G46" s="36"/>
      <c r="H46" s="36"/>
      <c r="I46" s="191"/>
      <c r="J46" s="36"/>
      <c r="K46" s="296"/>
    </row>
    <row r="47" spans="1:11" x14ac:dyDescent="0.25">
      <c r="A47" s="28"/>
      <c r="B47" s="36"/>
      <c r="C47" s="40"/>
      <c r="D47" s="31"/>
      <c r="E47" s="31"/>
      <c r="F47" s="34"/>
      <c r="G47" s="34"/>
      <c r="H47" s="359" t="s">
        <v>352</v>
      </c>
      <c r="I47" s="360"/>
      <c r="J47" s="186">
        <f>SUM(J36:J45)</f>
        <v>64.328000000000003</v>
      </c>
      <c r="K47" s="296"/>
    </row>
    <row r="48" spans="1:11" x14ac:dyDescent="0.25">
      <c r="A48" s="28"/>
      <c r="B48" s="36"/>
      <c r="C48" s="40"/>
      <c r="D48" s="36"/>
      <c r="E48" s="36"/>
      <c r="F48" s="34"/>
      <c r="G48" s="34"/>
      <c r="H48" s="34"/>
      <c r="I48" s="187"/>
      <c r="J48" s="33"/>
      <c r="K48" s="356"/>
    </row>
    <row r="49" spans="1:11" x14ac:dyDescent="0.25">
      <c r="A49" s="294" t="s">
        <v>4</v>
      </c>
      <c r="B49" s="294" t="s">
        <v>336</v>
      </c>
      <c r="C49" s="294" t="s">
        <v>337</v>
      </c>
      <c r="D49" s="307" t="s">
        <v>6</v>
      </c>
      <c r="E49" s="307" t="s">
        <v>338</v>
      </c>
      <c r="F49" s="307" t="s">
        <v>339</v>
      </c>
      <c r="G49" s="294" t="s">
        <v>340</v>
      </c>
      <c r="H49" s="294" t="s">
        <v>341</v>
      </c>
      <c r="I49" s="357" t="s">
        <v>34</v>
      </c>
      <c r="J49" s="294" t="s">
        <v>324</v>
      </c>
      <c r="K49" s="294" t="s">
        <v>342</v>
      </c>
    </row>
    <row r="50" spans="1:11" x14ac:dyDescent="0.25">
      <c r="A50" s="294"/>
      <c r="B50" s="294"/>
      <c r="C50" s="294"/>
      <c r="D50" s="308"/>
      <c r="E50" s="308"/>
      <c r="F50" s="308"/>
      <c r="G50" s="294"/>
      <c r="H50" s="294"/>
      <c r="I50" s="357"/>
      <c r="J50" s="294"/>
      <c r="K50" s="294"/>
    </row>
    <row r="51" spans="1:11" x14ac:dyDescent="0.25">
      <c r="A51" s="28"/>
      <c r="B51" s="29"/>
      <c r="C51" s="30"/>
      <c r="D51" s="30" t="s">
        <v>13</v>
      </c>
      <c r="E51" s="31"/>
      <c r="F51" s="32"/>
      <c r="G51" s="32"/>
      <c r="H51" s="32"/>
      <c r="I51" s="187"/>
      <c r="J51" s="33"/>
      <c r="K51" s="295"/>
    </row>
    <row r="52" spans="1:11" x14ac:dyDescent="0.25">
      <c r="A52" s="309" t="s">
        <v>55</v>
      </c>
      <c r="B52" s="321" t="s">
        <v>56</v>
      </c>
      <c r="C52" s="30"/>
      <c r="D52" s="31"/>
      <c r="E52" s="31" t="s">
        <v>917</v>
      </c>
      <c r="F52" s="32">
        <v>1.2</v>
      </c>
      <c r="G52" s="32"/>
      <c r="H52" s="32"/>
      <c r="I52" s="187">
        <v>2</v>
      </c>
      <c r="J52" s="32">
        <f>E52*F52*I52</f>
        <v>18.48</v>
      </c>
      <c r="K52" s="296"/>
    </row>
    <row r="53" spans="1:11" x14ac:dyDescent="0.25">
      <c r="A53" s="310"/>
      <c r="B53" s="314"/>
      <c r="C53" s="30"/>
      <c r="D53" s="31"/>
      <c r="E53" s="31" t="s">
        <v>900</v>
      </c>
      <c r="F53" s="34">
        <v>1</v>
      </c>
      <c r="G53" s="34"/>
      <c r="H53" s="34"/>
      <c r="I53" s="187">
        <v>2</v>
      </c>
      <c r="J53" s="32">
        <f t="shared" ref="J53:J56" si="2">E53*F53*I53</f>
        <v>3</v>
      </c>
      <c r="K53" s="296"/>
    </row>
    <row r="54" spans="1:11" x14ac:dyDescent="0.25">
      <c r="A54" s="310"/>
      <c r="B54" s="314"/>
      <c r="C54" s="30"/>
      <c r="D54" s="31"/>
      <c r="E54" s="31" t="s">
        <v>918</v>
      </c>
      <c r="F54" s="34">
        <v>1</v>
      </c>
      <c r="G54" s="34"/>
      <c r="H54" s="34"/>
      <c r="I54" s="187">
        <v>2</v>
      </c>
      <c r="J54" s="32">
        <f t="shared" si="2"/>
        <v>2</v>
      </c>
      <c r="K54" s="296"/>
    </row>
    <row r="55" spans="1:11" x14ac:dyDescent="0.25">
      <c r="A55" s="310"/>
      <c r="B55" s="314"/>
      <c r="C55" s="30"/>
      <c r="D55" s="31"/>
      <c r="E55" s="31" t="s">
        <v>919</v>
      </c>
      <c r="F55" s="34">
        <v>0.2</v>
      </c>
      <c r="G55" s="34"/>
      <c r="H55" s="34"/>
      <c r="I55" s="187">
        <v>1</v>
      </c>
      <c r="J55" s="32">
        <f t="shared" si="2"/>
        <v>0.754</v>
      </c>
      <c r="K55" s="296"/>
    </row>
    <row r="56" spans="1:11" x14ac:dyDescent="0.25">
      <c r="A56" s="310"/>
      <c r="B56" s="314"/>
      <c r="C56" s="36"/>
      <c r="D56" s="36"/>
      <c r="E56" s="36">
        <v>2.4</v>
      </c>
      <c r="F56" s="36">
        <v>0.2</v>
      </c>
      <c r="G56" s="34"/>
      <c r="H56" s="34"/>
      <c r="I56" s="191">
        <v>1</v>
      </c>
      <c r="J56" s="32">
        <f t="shared" si="2"/>
        <v>0.48</v>
      </c>
      <c r="K56" s="296"/>
    </row>
    <row r="57" spans="1:11" x14ac:dyDescent="0.25">
      <c r="A57" s="310"/>
      <c r="B57" s="314"/>
      <c r="C57" s="30"/>
      <c r="D57" s="31"/>
      <c r="E57" s="31"/>
      <c r="F57" s="34"/>
      <c r="G57" s="34"/>
      <c r="H57" s="34"/>
      <c r="I57" s="187"/>
      <c r="J57" s="33"/>
      <c r="K57" s="296"/>
    </row>
    <row r="58" spans="1:11" x14ac:dyDescent="0.25">
      <c r="A58" s="310"/>
      <c r="B58" s="314"/>
      <c r="C58" s="30"/>
      <c r="D58" s="31"/>
      <c r="E58" s="31"/>
      <c r="F58" s="34"/>
      <c r="G58" s="34"/>
      <c r="H58" s="34"/>
      <c r="I58" s="187"/>
      <c r="J58" s="36"/>
      <c r="K58" s="296"/>
    </row>
    <row r="59" spans="1:11" x14ac:dyDescent="0.25">
      <c r="A59" s="310"/>
      <c r="B59" s="314"/>
      <c r="C59" s="30"/>
      <c r="D59" s="31"/>
      <c r="E59" s="31"/>
      <c r="F59" s="34"/>
      <c r="G59" s="34"/>
      <c r="H59" s="34"/>
      <c r="I59" s="187"/>
      <c r="J59" s="36"/>
      <c r="K59" s="296"/>
    </row>
    <row r="60" spans="1:11" x14ac:dyDescent="0.25">
      <c r="A60" s="310"/>
      <c r="B60" s="314"/>
      <c r="C60" s="30"/>
      <c r="D60" s="31"/>
      <c r="E60" s="31"/>
      <c r="F60" s="32"/>
      <c r="G60" s="38"/>
      <c r="H60" s="38"/>
      <c r="I60" s="176"/>
      <c r="J60" s="36"/>
      <c r="K60" s="296"/>
    </row>
    <row r="61" spans="1:11" x14ac:dyDescent="0.25">
      <c r="A61" s="316"/>
      <c r="B61" s="358"/>
      <c r="C61" s="36"/>
      <c r="D61" s="36"/>
      <c r="E61" s="36"/>
      <c r="F61" s="36"/>
      <c r="G61" s="36"/>
      <c r="H61" s="36"/>
      <c r="I61" s="191"/>
      <c r="J61" s="36"/>
      <c r="K61" s="296"/>
    </row>
    <row r="62" spans="1:11" x14ac:dyDescent="0.25">
      <c r="A62" s="28"/>
      <c r="B62" s="36"/>
      <c r="C62" s="36"/>
      <c r="D62" s="36"/>
      <c r="E62" s="36"/>
      <c r="F62" s="36"/>
      <c r="G62" s="36"/>
      <c r="H62" s="36"/>
      <c r="I62" s="191"/>
      <c r="J62" s="36"/>
      <c r="K62" s="296"/>
    </row>
    <row r="63" spans="1:11" x14ac:dyDescent="0.25">
      <c r="A63" s="28"/>
      <c r="B63" s="36"/>
      <c r="C63" s="40"/>
      <c r="D63" s="31"/>
      <c r="E63" s="31"/>
      <c r="F63" s="34"/>
      <c r="G63" s="34"/>
      <c r="H63" s="359" t="s">
        <v>352</v>
      </c>
      <c r="I63" s="360"/>
      <c r="J63" s="186">
        <f>SUM(J52:J61)</f>
        <v>24.714000000000002</v>
      </c>
      <c r="K63" s="296"/>
    </row>
    <row r="64" spans="1:11" x14ac:dyDescent="0.25">
      <c r="A64" s="28"/>
      <c r="B64" s="36"/>
      <c r="C64" s="40"/>
      <c r="D64" s="36"/>
      <c r="E64" s="36"/>
      <c r="F64" s="34"/>
      <c r="G64" s="34"/>
      <c r="H64" s="34"/>
      <c r="I64" s="187"/>
      <c r="J64" s="33"/>
      <c r="K64" s="356"/>
    </row>
    <row r="65" spans="1:11" x14ac:dyDescent="0.25">
      <c r="A65" s="294" t="s">
        <v>4</v>
      </c>
      <c r="B65" s="294" t="s">
        <v>336</v>
      </c>
      <c r="C65" s="294" t="s">
        <v>337</v>
      </c>
      <c r="D65" s="307" t="s">
        <v>6</v>
      </c>
      <c r="E65" s="307" t="s">
        <v>338</v>
      </c>
      <c r="F65" s="307" t="s">
        <v>339</v>
      </c>
      <c r="G65" s="294" t="s">
        <v>340</v>
      </c>
      <c r="H65" s="294" t="s">
        <v>341</v>
      </c>
      <c r="I65" s="357" t="s">
        <v>34</v>
      </c>
      <c r="J65" s="294" t="s">
        <v>324</v>
      </c>
      <c r="K65" s="294" t="s">
        <v>342</v>
      </c>
    </row>
    <row r="66" spans="1:11" x14ac:dyDescent="0.25">
      <c r="A66" s="294"/>
      <c r="B66" s="294"/>
      <c r="C66" s="294"/>
      <c r="D66" s="308"/>
      <c r="E66" s="308"/>
      <c r="F66" s="308"/>
      <c r="G66" s="294"/>
      <c r="H66" s="294"/>
      <c r="I66" s="357"/>
      <c r="J66" s="294"/>
      <c r="K66" s="294"/>
    </row>
    <row r="67" spans="1:11" x14ac:dyDescent="0.25">
      <c r="A67" s="28"/>
      <c r="B67" s="29"/>
      <c r="C67" s="30"/>
      <c r="D67" s="30" t="s">
        <v>25</v>
      </c>
      <c r="E67" s="31"/>
      <c r="F67" s="32"/>
      <c r="G67" s="32"/>
      <c r="H67" s="32"/>
      <c r="I67" s="187"/>
      <c r="J67" s="33"/>
      <c r="K67" s="295"/>
    </row>
    <row r="68" spans="1:11" x14ac:dyDescent="0.25">
      <c r="A68" s="309" t="s">
        <v>57</v>
      </c>
      <c r="B68" s="321" t="s">
        <v>58</v>
      </c>
      <c r="C68" s="30"/>
      <c r="D68" s="31"/>
      <c r="E68" s="31" t="s">
        <v>917</v>
      </c>
      <c r="F68" s="32"/>
      <c r="G68" s="32"/>
      <c r="H68" s="32"/>
      <c r="I68" s="187">
        <v>1</v>
      </c>
      <c r="J68" s="32">
        <v>7</v>
      </c>
      <c r="K68" s="296"/>
    </row>
    <row r="69" spans="1:11" x14ac:dyDescent="0.25">
      <c r="A69" s="310"/>
      <c r="B69" s="314"/>
      <c r="C69" s="30"/>
      <c r="D69" s="31"/>
      <c r="E69" s="31" t="s">
        <v>917</v>
      </c>
      <c r="F69" s="34"/>
      <c r="G69" s="34"/>
      <c r="H69" s="34"/>
      <c r="I69" s="187">
        <v>1</v>
      </c>
      <c r="J69" s="33">
        <v>7</v>
      </c>
      <c r="K69" s="296"/>
    </row>
    <row r="70" spans="1:11" x14ac:dyDescent="0.25">
      <c r="A70" s="310"/>
      <c r="B70" s="314"/>
      <c r="C70" s="30"/>
      <c r="D70" s="31"/>
      <c r="E70" s="31"/>
      <c r="F70" s="34"/>
      <c r="G70" s="34"/>
      <c r="H70" s="34"/>
      <c r="I70" s="187"/>
      <c r="J70" s="33"/>
      <c r="K70" s="296"/>
    </row>
    <row r="71" spans="1:11" x14ac:dyDescent="0.25">
      <c r="A71" s="310"/>
      <c r="B71" s="314"/>
      <c r="C71" s="30"/>
      <c r="D71" s="31"/>
      <c r="E71" s="31"/>
      <c r="F71" s="34"/>
      <c r="G71" s="34"/>
      <c r="H71" s="34"/>
      <c r="I71" s="187"/>
      <c r="J71" s="33"/>
      <c r="K71" s="296"/>
    </row>
    <row r="72" spans="1:11" x14ac:dyDescent="0.25">
      <c r="A72" s="310"/>
      <c r="B72" s="314"/>
      <c r="C72" s="36"/>
      <c r="D72" s="36"/>
      <c r="E72" s="36"/>
      <c r="F72" s="36"/>
      <c r="G72" s="34"/>
      <c r="H72" s="34"/>
      <c r="I72" s="191"/>
      <c r="J72" s="33"/>
      <c r="K72" s="296"/>
    </row>
    <row r="73" spans="1:11" x14ac:dyDescent="0.25">
      <c r="A73" s="310"/>
      <c r="B73" s="314"/>
      <c r="C73" s="30"/>
      <c r="D73" s="31"/>
      <c r="E73" s="31"/>
      <c r="F73" s="34"/>
      <c r="G73" s="34"/>
      <c r="H73" s="34"/>
      <c r="I73" s="187"/>
      <c r="J73" s="33"/>
      <c r="K73" s="296"/>
    </row>
    <row r="74" spans="1:11" x14ac:dyDescent="0.25">
      <c r="A74" s="310"/>
      <c r="B74" s="314"/>
      <c r="C74" s="30"/>
      <c r="D74" s="31"/>
      <c r="E74" s="31"/>
      <c r="F74" s="34"/>
      <c r="G74" s="34"/>
      <c r="H74" s="34"/>
      <c r="I74" s="187"/>
      <c r="J74" s="36"/>
      <c r="K74" s="296"/>
    </row>
    <row r="75" spans="1:11" x14ac:dyDescent="0.25">
      <c r="A75" s="310"/>
      <c r="B75" s="314"/>
      <c r="C75" s="30"/>
      <c r="D75" s="31"/>
      <c r="E75" s="31"/>
      <c r="F75" s="34"/>
      <c r="G75" s="34"/>
      <c r="H75" s="34"/>
      <c r="I75" s="187"/>
      <c r="J75" s="36"/>
      <c r="K75" s="296"/>
    </row>
    <row r="76" spans="1:11" x14ac:dyDescent="0.25">
      <c r="A76" s="310"/>
      <c r="B76" s="314"/>
      <c r="C76" s="30"/>
      <c r="D76" s="31"/>
      <c r="E76" s="31"/>
      <c r="F76" s="32"/>
      <c r="G76" s="38"/>
      <c r="H76" s="38"/>
      <c r="I76" s="176"/>
      <c r="J76" s="36"/>
      <c r="K76" s="296"/>
    </row>
    <row r="77" spans="1:11" x14ac:dyDescent="0.25">
      <c r="A77" s="316"/>
      <c r="B77" s="358"/>
      <c r="C77" s="36"/>
      <c r="D77" s="36"/>
      <c r="E77" s="36"/>
      <c r="F77" s="36"/>
      <c r="G77" s="36"/>
      <c r="H77" s="36"/>
      <c r="I77" s="191"/>
      <c r="J77" s="36"/>
      <c r="K77" s="296"/>
    </row>
    <row r="78" spans="1:11" x14ac:dyDescent="0.25">
      <c r="A78" s="28"/>
      <c r="B78" s="36"/>
      <c r="C78" s="36"/>
      <c r="D78" s="36"/>
      <c r="E78" s="36"/>
      <c r="F78" s="36"/>
      <c r="G78" s="36"/>
      <c r="H78" s="36"/>
      <c r="I78" s="191"/>
      <c r="J78" s="36"/>
      <c r="K78" s="296"/>
    </row>
    <row r="79" spans="1:11" x14ac:dyDescent="0.25">
      <c r="A79" s="28"/>
      <c r="B79" s="36"/>
      <c r="C79" s="40"/>
      <c r="D79" s="31"/>
      <c r="E79" s="31"/>
      <c r="F79" s="34"/>
      <c r="G79" s="34"/>
      <c r="H79" s="359" t="s">
        <v>352</v>
      </c>
      <c r="I79" s="360"/>
      <c r="J79" s="186">
        <f>SUM(J68:J77)</f>
        <v>14</v>
      </c>
      <c r="K79" s="296"/>
    </row>
    <row r="80" spans="1:11" x14ac:dyDescent="0.25">
      <c r="A80" s="28"/>
      <c r="B80" s="36"/>
      <c r="C80" s="40"/>
      <c r="D80" s="36"/>
      <c r="E80" s="36"/>
      <c r="F80" s="34"/>
      <c r="G80" s="34"/>
      <c r="H80" s="34"/>
      <c r="I80" s="187"/>
      <c r="J80" s="33"/>
      <c r="K80" s="356"/>
    </row>
    <row r="81" spans="1:11" x14ac:dyDescent="0.25">
      <c r="A81" s="294" t="s">
        <v>4</v>
      </c>
      <c r="B81" s="294" t="s">
        <v>336</v>
      </c>
      <c r="C81" s="294" t="s">
        <v>337</v>
      </c>
      <c r="D81" s="307" t="s">
        <v>6</v>
      </c>
      <c r="E81" s="307" t="s">
        <v>338</v>
      </c>
      <c r="F81" s="307" t="s">
        <v>339</v>
      </c>
      <c r="G81" s="294" t="s">
        <v>340</v>
      </c>
      <c r="H81" s="294" t="s">
        <v>341</v>
      </c>
      <c r="I81" s="357" t="s">
        <v>34</v>
      </c>
      <c r="J81" s="294" t="s">
        <v>324</v>
      </c>
      <c r="K81" s="294" t="s">
        <v>342</v>
      </c>
    </row>
    <row r="82" spans="1:11" x14ac:dyDescent="0.25">
      <c r="A82" s="294"/>
      <c r="B82" s="294"/>
      <c r="C82" s="294"/>
      <c r="D82" s="308"/>
      <c r="E82" s="308"/>
      <c r="F82" s="308"/>
      <c r="G82" s="294"/>
      <c r="H82" s="294"/>
      <c r="I82" s="357"/>
      <c r="J82" s="294"/>
      <c r="K82" s="294"/>
    </row>
    <row r="83" spans="1:11" x14ac:dyDescent="0.25">
      <c r="A83" s="28"/>
      <c r="B83" s="29"/>
      <c r="C83" s="30"/>
      <c r="D83" s="30" t="s">
        <v>25</v>
      </c>
      <c r="E83" s="31"/>
      <c r="F83" s="32"/>
      <c r="G83" s="32"/>
      <c r="H83" s="32"/>
      <c r="I83" s="187"/>
      <c r="J83" s="33"/>
      <c r="K83" s="295"/>
    </row>
    <row r="84" spans="1:11" ht="15" customHeight="1" x14ac:dyDescent="0.25">
      <c r="A84" s="309" t="s">
        <v>59</v>
      </c>
      <c r="B84" s="321" t="s">
        <v>60</v>
      </c>
      <c r="C84" s="30"/>
      <c r="D84" s="31"/>
      <c r="E84" s="31" t="s">
        <v>900</v>
      </c>
      <c r="F84" s="32"/>
      <c r="G84" s="32"/>
      <c r="H84" s="32"/>
      <c r="I84" s="187">
        <v>1</v>
      </c>
      <c r="J84" s="32">
        <v>1.5</v>
      </c>
      <c r="K84" s="296"/>
    </row>
    <row r="85" spans="1:11" x14ac:dyDescent="0.25">
      <c r="A85" s="310"/>
      <c r="B85" s="314"/>
      <c r="C85" s="30"/>
      <c r="D85" s="31"/>
      <c r="E85" s="31" t="s">
        <v>900</v>
      </c>
      <c r="F85" s="34"/>
      <c r="G85" s="34"/>
      <c r="H85" s="34"/>
      <c r="I85" s="187">
        <v>1</v>
      </c>
      <c r="J85" s="33">
        <v>1.5</v>
      </c>
      <c r="K85" s="296"/>
    </row>
    <row r="86" spans="1:11" x14ac:dyDescent="0.25">
      <c r="A86" s="310"/>
      <c r="B86" s="314"/>
      <c r="C86" s="30"/>
      <c r="D86" s="31"/>
      <c r="E86" s="31"/>
      <c r="F86" s="34"/>
      <c r="G86" s="34"/>
      <c r="H86" s="34"/>
      <c r="I86" s="187"/>
      <c r="J86" s="33"/>
      <c r="K86" s="296"/>
    </row>
    <row r="87" spans="1:11" x14ac:dyDescent="0.25">
      <c r="A87" s="310"/>
      <c r="B87" s="314"/>
      <c r="C87" s="30"/>
      <c r="D87" s="31"/>
      <c r="E87" s="31"/>
      <c r="F87" s="34"/>
      <c r="G87" s="34"/>
      <c r="H87" s="34"/>
      <c r="I87" s="187"/>
      <c r="J87" s="33"/>
      <c r="K87" s="296"/>
    </row>
    <row r="88" spans="1:11" x14ac:dyDescent="0.25">
      <c r="A88" s="310"/>
      <c r="B88" s="314"/>
      <c r="C88" s="36"/>
      <c r="D88" s="36"/>
      <c r="E88" s="36"/>
      <c r="F88" s="36"/>
      <c r="G88" s="34"/>
      <c r="H88" s="34"/>
      <c r="I88" s="191"/>
      <c r="J88" s="33"/>
      <c r="K88" s="296"/>
    </row>
    <row r="89" spans="1:11" x14ac:dyDescent="0.25">
      <c r="A89" s="310"/>
      <c r="B89" s="314"/>
      <c r="C89" s="30"/>
      <c r="D89" s="31"/>
      <c r="E89" s="31"/>
      <c r="F89" s="34"/>
      <c r="G89" s="34"/>
      <c r="H89" s="34"/>
      <c r="I89" s="187"/>
      <c r="J89" s="33"/>
      <c r="K89" s="296"/>
    </row>
    <row r="90" spans="1:11" x14ac:dyDescent="0.25">
      <c r="A90" s="310"/>
      <c r="B90" s="314"/>
      <c r="C90" s="30"/>
      <c r="D90" s="31"/>
      <c r="E90" s="31"/>
      <c r="F90" s="34"/>
      <c r="G90" s="34"/>
      <c r="H90" s="34"/>
      <c r="I90" s="187"/>
      <c r="J90" s="36"/>
      <c r="K90" s="296"/>
    </row>
    <row r="91" spans="1:11" x14ac:dyDescent="0.25">
      <c r="A91" s="310"/>
      <c r="B91" s="314"/>
      <c r="C91" s="30"/>
      <c r="D91" s="31"/>
      <c r="E91" s="31"/>
      <c r="F91" s="34"/>
      <c r="G91" s="34"/>
      <c r="H91" s="34"/>
      <c r="I91" s="187"/>
      <c r="J91" s="36"/>
      <c r="K91" s="296"/>
    </row>
    <row r="92" spans="1:11" x14ac:dyDescent="0.25">
      <c r="A92" s="310"/>
      <c r="B92" s="314"/>
      <c r="C92" s="30"/>
      <c r="D92" s="31"/>
      <c r="E92" s="31"/>
      <c r="F92" s="32"/>
      <c r="G92" s="38"/>
      <c r="H92" s="38"/>
      <c r="I92" s="176"/>
      <c r="J92" s="36"/>
      <c r="K92" s="296"/>
    </row>
    <row r="93" spans="1:11" x14ac:dyDescent="0.25">
      <c r="A93" s="316"/>
      <c r="B93" s="358"/>
      <c r="C93" s="36"/>
      <c r="D93" s="36"/>
      <c r="E93" s="36"/>
      <c r="F93" s="36"/>
      <c r="G93" s="36"/>
      <c r="H93" s="36"/>
      <c r="I93" s="191"/>
      <c r="J93" s="36"/>
      <c r="K93" s="296"/>
    </row>
    <row r="94" spans="1:11" x14ac:dyDescent="0.25">
      <c r="A94" s="28"/>
      <c r="B94" s="36"/>
      <c r="C94" s="36"/>
      <c r="D94" s="36"/>
      <c r="E94" s="36"/>
      <c r="F94" s="36"/>
      <c r="G94" s="36"/>
      <c r="H94" s="36"/>
      <c r="I94" s="191"/>
      <c r="J94" s="36"/>
      <c r="K94" s="296"/>
    </row>
    <row r="95" spans="1:11" x14ac:dyDescent="0.25">
      <c r="A95" s="28"/>
      <c r="B95" s="36"/>
      <c r="C95" s="40"/>
      <c r="D95" s="31"/>
      <c r="E95" s="31"/>
      <c r="F95" s="34"/>
      <c r="G95" s="34"/>
      <c r="H95" s="359" t="s">
        <v>352</v>
      </c>
      <c r="I95" s="360"/>
      <c r="J95" s="186">
        <f>SUM(J84:J93)</f>
        <v>3</v>
      </c>
      <c r="K95" s="296"/>
    </row>
    <row r="96" spans="1:11" x14ac:dyDescent="0.25">
      <c r="A96" s="28"/>
      <c r="B96" s="36"/>
      <c r="C96" s="40"/>
      <c r="D96" s="36"/>
      <c r="E96" s="36"/>
      <c r="F96" s="34"/>
      <c r="G96" s="34"/>
      <c r="H96" s="34"/>
      <c r="I96" s="187"/>
      <c r="J96" s="33"/>
      <c r="K96" s="356"/>
    </row>
    <row r="97" spans="1:11" x14ac:dyDescent="0.25">
      <c r="A97" s="294" t="s">
        <v>4</v>
      </c>
      <c r="B97" s="294" t="s">
        <v>336</v>
      </c>
      <c r="C97" s="294" t="s">
        <v>337</v>
      </c>
      <c r="D97" s="307" t="s">
        <v>6</v>
      </c>
      <c r="E97" s="307" t="s">
        <v>338</v>
      </c>
      <c r="F97" s="307" t="s">
        <v>339</v>
      </c>
      <c r="G97" s="294" t="s">
        <v>340</v>
      </c>
      <c r="H97" s="294" t="s">
        <v>341</v>
      </c>
      <c r="I97" s="357" t="s">
        <v>34</v>
      </c>
      <c r="J97" s="294" t="s">
        <v>324</v>
      </c>
      <c r="K97" s="294" t="s">
        <v>342</v>
      </c>
    </row>
    <row r="98" spans="1:11" x14ac:dyDescent="0.25">
      <c r="A98" s="294"/>
      <c r="B98" s="294"/>
      <c r="C98" s="294"/>
      <c r="D98" s="308"/>
      <c r="E98" s="308"/>
      <c r="F98" s="308"/>
      <c r="G98" s="294"/>
      <c r="H98" s="294"/>
      <c r="I98" s="357"/>
      <c r="J98" s="294"/>
      <c r="K98" s="294"/>
    </row>
    <row r="99" spans="1:11" x14ac:dyDescent="0.25">
      <c r="A99" s="28"/>
      <c r="B99" s="29"/>
      <c r="C99" s="30"/>
      <c r="D99" s="30" t="s">
        <v>34</v>
      </c>
      <c r="E99" s="31"/>
      <c r="F99" s="32"/>
      <c r="G99" s="32"/>
      <c r="H99" s="32"/>
      <c r="I99" s="187"/>
      <c r="J99" s="33"/>
      <c r="K99" s="295"/>
    </row>
    <row r="100" spans="1:11" ht="15" customHeight="1" x14ac:dyDescent="0.25">
      <c r="A100" s="309" t="s">
        <v>61</v>
      </c>
      <c r="B100" s="321" t="s">
        <v>62</v>
      </c>
      <c r="C100" s="30"/>
      <c r="D100" s="31"/>
      <c r="E100" s="31" t="s">
        <v>918</v>
      </c>
      <c r="F100" s="32"/>
      <c r="G100" s="32"/>
      <c r="H100" s="32"/>
      <c r="I100" s="187">
        <v>2</v>
      </c>
      <c r="J100" s="32">
        <f>E100*I100</f>
        <v>2</v>
      </c>
      <c r="K100" s="296"/>
    </row>
    <row r="101" spans="1:11" x14ac:dyDescent="0.25">
      <c r="A101" s="310"/>
      <c r="B101" s="314"/>
      <c r="C101" s="30"/>
      <c r="D101" s="31"/>
      <c r="E101" s="31" t="s">
        <v>920</v>
      </c>
      <c r="F101" s="34"/>
      <c r="G101" s="34"/>
      <c r="H101" s="34"/>
      <c r="I101" s="187">
        <v>2</v>
      </c>
      <c r="J101" s="32">
        <f>E101*I101</f>
        <v>28</v>
      </c>
      <c r="K101" s="296"/>
    </row>
    <row r="102" spans="1:11" x14ac:dyDescent="0.25">
      <c r="A102" s="310"/>
      <c r="B102" s="314"/>
      <c r="C102" s="30"/>
      <c r="D102" s="31"/>
      <c r="E102" s="31"/>
      <c r="F102" s="34"/>
      <c r="G102" s="34"/>
      <c r="H102" s="34"/>
      <c r="I102" s="187"/>
      <c r="J102" s="33"/>
      <c r="K102" s="296"/>
    </row>
    <row r="103" spans="1:11" x14ac:dyDescent="0.25">
      <c r="A103" s="310"/>
      <c r="B103" s="314"/>
      <c r="C103" s="30"/>
      <c r="D103" s="31"/>
      <c r="E103" s="31"/>
      <c r="F103" s="34"/>
      <c r="G103" s="34"/>
      <c r="H103" s="34"/>
      <c r="I103" s="187"/>
      <c r="J103" s="33"/>
      <c r="K103" s="296"/>
    </row>
    <row r="104" spans="1:11" x14ac:dyDescent="0.25">
      <c r="A104" s="310"/>
      <c r="B104" s="314"/>
      <c r="C104" s="36"/>
      <c r="D104" s="36"/>
      <c r="E104" s="36"/>
      <c r="F104" s="36"/>
      <c r="G104" s="34"/>
      <c r="H104" s="34"/>
      <c r="I104" s="191"/>
      <c r="J104" s="33"/>
      <c r="K104" s="296"/>
    </row>
    <row r="105" spans="1:11" x14ac:dyDescent="0.25">
      <c r="A105" s="310"/>
      <c r="B105" s="314"/>
      <c r="C105" s="30"/>
      <c r="D105" s="31"/>
      <c r="E105" s="31"/>
      <c r="F105" s="34"/>
      <c r="G105" s="34"/>
      <c r="H105" s="34"/>
      <c r="I105" s="187"/>
      <c r="J105" s="33"/>
      <c r="K105" s="296"/>
    </row>
    <row r="106" spans="1:11" x14ac:dyDescent="0.25">
      <c r="A106" s="310"/>
      <c r="B106" s="314"/>
      <c r="C106" s="30"/>
      <c r="D106" s="31"/>
      <c r="E106" s="31"/>
      <c r="F106" s="34"/>
      <c r="G106" s="34"/>
      <c r="H106" s="34"/>
      <c r="I106" s="187"/>
      <c r="J106" s="36"/>
      <c r="K106" s="296"/>
    </row>
    <row r="107" spans="1:11" x14ac:dyDescent="0.25">
      <c r="A107" s="310"/>
      <c r="B107" s="314"/>
      <c r="C107" s="30"/>
      <c r="D107" s="31"/>
      <c r="E107" s="31"/>
      <c r="F107" s="34"/>
      <c r="G107" s="34"/>
      <c r="H107" s="34"/>
      <c r="I107" s="187"/>
      <c r="J107" s="36"/>
      <c r="K107" s="296"/>
    </row>
    <row r="108" spans="1:11" x14ac:dyDescent="0.25">
      <c r="A108" s="310"/>
      <c r="B108" s="314"/>
      <c r="C108" s="30"/>
      <c r="D108" s="31"/>
      <c r="E108" s="31"/>
      <c r="F108" s="32"/>
      <c r="G108" s="38"/>
      <c r="H108" s="38"/>
      <c r="I108" s="176"/>
      <c r="J108" s="36"/>
      <c r="K108" s="296"/>
    </row>
    <row r="109" spans="1:11" x14ac:dyDescent="0.25">
      <c r="A109" s="316"/>
      <c r="B109" s="358"/>
      <c r="C109" s="36"/>
      <c r="D109" s="36"/>
      <c r="E109" s="36"/>
      <c r="F109" s="36"/>
      <c r="G109" s="36"/>
      <c r="H109" s="36"/>
      <c r="I109" s="191"/>
      <c r="J109" s="36"/>
      <c r="K109" s="296"/>
    </row>
    <row r="110" spans="1:11" x14ac:dyDescent="0.25">
      <c r="A110" s="28"/>
      <c r="B110" s="36"/>
      <c r="C110" s="36"/>
      <c r="D110" s="36"/>
      <c r="E110" s="36"/>
      <c r="F110" s="36"/>
      <c r="G110" s="36"/>
      <c r="H110" s="36"/>
      <c r="I110" s="191"/>
      <c r="J110" s="36"/>
      <c r="K110" s="296"/>
    </row>
    <row r="111" spans="1:11" x14ac:dyDescent="0.25">
      <c r="A111" s="28"/>
      <c r="B111" s="36"/>
      <c r="C111" s="40"/>
      <c r="D111" s="31"/>
      <c r="E111" s="31"/>
      <c r="F111" s="34"/>
      <c r="G111" s="34"/>
      <c r="H111" s="359" t="s">
        <v>352</v>
      </c>
      <c r="I111" s="360"/>
      <c r="J111" s="186">
        <f>SUM(J100:J109)</f>
        <v>30</v>
      </c>
      <c r="K111" s="296"/>
    </row>
    <row r="112" spans="1:11" x14ac:dyDescent="0.25">
      <c r="A112" s="28"/>
      <c r="B112" s="36"/>
      <c r="C112" s="40"/>
      <c r="D112" s="36"/>
      <c r="E112" s="36"/>
      <c r="F112" s="34"/>
      <c r="G112" s="34"/>
      <c r="H112" s="34"/>
      <c r="I112" s="187"/>
      <c r="J112" s="33"/>
      <c r="K112" s="356"/>
    </row>
    <row r="113" spans="1:11" x14ac:dyDescent="0.25">
      <c r="A113" s="294" t="s">
        <v>4</v>
      </c>
      <c r="B113" s="294" t="s">
        <v>336</v>
      </c>
      <c r="C113" s="294" t="s">
        <v>337</v>
      </c>
      <c r="D113" s="307" t="s">
        <v>6</v>
      </c>
      <c r="E113" s="307" t="s">
        <v>338</v>
      </c>
      <c r="F113" s="307" t="s">
        <v>339</v>
      </c>
      <c r="G113" s="294" t="s">
        <v>340</v>
      </c>
      <c r="H113" s="294" t="s">
        <v>341</v>
      </c>
      <c r="I113" s="357" t="s">
        <v>34</v>
      </c>
      <c r="J113" s="294" t="s">
        <v>324</v>
      </c>
      <c r="K113" s="294" t="s">
        <v>342</v>
      </c>
    </row>
    <row r="114" spans="1:11" x14ac:dyDescent="0.25">
      <c r="A114" s="294"/>
      <c r="B114" s="294"/>
      <c r="C114" s="294"/>
      <c r="D114" s="308"/>
      <c r="E114" s="308"/>
      <c r="F114" s="308"/>
      <c r="G114" s="294"/>
      <c r="H114" s="294"/>
      <c r="I114" s="357"/>
      <c r="J114" s="294"/>
      <c r="K114" s="294"/>
    </row>
    <row r="115" spans="1:11" x14ac:dyDescent="0.25">
      <c r="A115" s="28"/>
      <c r="B115" s="29"/>
      <c r="C115" s="30"/>
      <c r="D115" s="30" t="s">
        <v>16</v>
      </c>
      <c r="E115" s="31"/>
      <c r="F115" s="32"/>
      <c r="G115" s="32"/>
      <c r="H115" s="32"/>
      <c r="I115" s="187"/>
      <c r="J115" s="33"/>
      <c r="K115" s="295"/>
    </row>
    <row r="116" spans="1:11" x14ac:dyDescent="0.25">
      <c r="A116" s="309" t="s">
        <v>63</v>
      </c>
      <c r="B116" s="321" t="s">
        <v>921</v>
      </c>
      <c r="C116" s="30"/>
      <c r="D116" s="31"/>
      <c r="E116" s="31" t="s">
        <v>917</v>
      </c>
      <c r="F116" s="32">
        <v>1.4</v>
      </c>
      <c r="G116" s="32">
        <v>1.3</v>
      </c>
      <c r="H116" s="32"/>
      <c r="I116" s="187">
        <v>2</v>
      </c>
      <c r="J116" s="32">
        <f>E116*F116*G116*I116</f>
        <v>28.027999999999999</v>
      </c>
      <c r="K116" s="296"/>
    </row>
    <row r="117" spans="1:11" x14ac:dyDescent="0.25">
      <c r="A117" s="310"/>
      <c r="B117" s="314"/>
      <c r="C117" s="30"/>
      <c r="D117" s="31"/>
      <c r="E117" s="31" t="s">
        <v>900</v>
      </c>
      <c r="F117" s="34">
        <v>1</v>
      </c>
      <c r="G117" s="34">
        <v>1.1000000000000001</v>
      </c>
      <c r="H117" s="34"/>
      <c r="I117" s="187">
        <v>2</v>
      </c>
      <c r="J117" s="32">
        <f t="shared" ref="J117:J118" si="3">E117*F117*G117*I117</f>
        <v>3.3000000000000003</v>
      </c>
      <c r="K117" s="296"/>
    </row>
    <row r="118" spans="1:11" x14ac:dyDescent="0.25">
      <c r="A118" s="310"/>
      <c r="B118" s="314"/>
      <c r="C118" s="30"/>
      <c r="D118" s="31"/>
      <c r="E118" s="31" t="s">
        <v>918</v>
      </c>
      <c r="F118" s="52">
        <v>1</v>
      </c>
      <c r="G118" s="34">
        <v>1.1000000000000001</v>
      </c>
      <c r="H118" s="34"/>
      <c r="I118" s="187">
        <v>30</v>
      </c>
      <c r="J118" s="32">
        <f t="shared" si="3"/>
        <v>33</v>
      </c>
      <c r="K118" s="296"/>
    </row>
    <row r="119" spans="1:11" x14ac:dyDescent="0.25">
      <c r="A119" s="310"/>
      <c r="B119" s="314"/>
      <c r="C119" s="30"/>
      <c r="D119" s="31"/>
      <c r="E119" s="31"/>
      <c r="F119" s="52"/>
      <c r="G119" s="34"/>
      <c r="H119" s="34"/>
      <c r="I119" s="187"/>
      <c r="J119" s="33"/>
      <c r="K119" s="296"/>
    </row>
    <row r="120" spans="1:11" x14ac:dyDescent="0.25">
      <c r="A120" s="310"/>
      <c r="B120" s="314"/>
      <c r="C120" s="36"/>
      <c r="D120" s="36"/>
      <c r="E120" s="36"/>
      <c r="F120" s="36"/>
      <c r="G120" s="34"/>
      <c r="H120" s="34"/>
      <c r="I120" s="191"/>
      <c r="J120" s="33"/>
      <c r="K120" s="296"/>
    </row>
    <row r="121" spans="1:11" x14ac:dyDescent="0.25">
      <c r="A121" s="310"/>
      <c r="B121" s="314"/>
      <c r="C121" s="30"/>
      <c r="D121" s="31"/>
      <c r="E121" s="31"/>
      <c r="F121" s="34"/>
      <c r="G121" s="34"/>
      <c r="H121" s="34"/>
      <c r="I121" s="187"/>
      <c r="J121" s="33"/>
      <c r="K121" s="296"/>
    </row>
    <row r="122" spans="1:11" x14ac:dyDescent="0.25">
      <c r="A122" s="310"/>
      <c r="B122" s="314"/>
      <c r="C122" s="30"/>
      <c r="D122" s="31"/>
      <c r="E122" s="31"/>
      <c r="F122" s="34"/>
      <c r="G122" s="34"/>
      <c r="H122" s="34"/>
      <c r="I122" s="187"/>
      <c r="J122" s="36"/>
      <c r="K122" s="296"/>
    </row>
    <row r="123" spans="1:11" x14ac:dyDescent="0.25">
      <c r="A123" s="310"/>
      <c r="B123" s="314"/>
      <c r="C123" s="30"/>
      <c r="D123" s="31"/>
      <c r="E123" s="31"/>
      <c r="F123" s="34"/>
      <c r="G123" s="34"/>
      <c r="H123" s="34"/>
      <c r="I123" s="187"/>
      <c r="J123" s="36"/>
      <c r="K123" s="296"/>
    </row>
    <row r="124" spans="1:11" x14ac:dyDescent="0.25">
      <c r="A124" s="310"/>
      <c r="B124" s="314"/>
      <c r="C124" s="30"/>
      <c r="D124" s="31"/>
      <c r="E124" s="31"/>
      <c r="F124" s="32"/>
      <c r="G124" s="38"/>
      <c r="H124" s="38"/>
      <c r="I124" s="176"/>
      <c r="J124" s="36"/>
      <c r="K124" s="296"/>
    </row>
    <row r="125" spans="1:11" x14ac:dyDescent="0.25">
      <c r="A125" s="316"/>
      <c r="B125" s="358"/>
      <c r="C125" s="36"/>
      <c r="D125" s="36"/>
      <c r="E125" s="36"/>
      <c r="F125" s="36"/>
      <c r="G125" s="36"/>
      <c r="H125" s="36"/>
      <c r="I125" s="191"/>
      <c r="J125" s="36"/>
      <c r="K125" s="296"/>
    </row>
    <row r="126" spans="1:11" x14ac:dyDescent="0.25">
      <c r="A126" s="28"/>
      <c r="B126" s="36"/>
      <c r="C126" s="36"/>
      <c r="D126" s="36"/>
      <c r="E126" s="36"/>
      <c r="F126" s="36"/>
      <c r="G126" s="36"/>
      <c r="H126" s="36"/>
      <c r="I126" s="191"/>
      <c r="J126" s="36"/>
      <c r="K126" s="296"/>
    </row>
    <row r="127" spans="1:11" x14ac:dyDescent="0.25">
      <c r="A127" s="28"/>
      <c r="B127" s="36"/>
      <c r="C127" s="40"/>
      <c r="D127" s="31"/>
      <c r="E127" s="31"/>
      <c r="F127" s="34"/>
      <c r="G127" s="34"/>
      <c r="H127" s="359" t="s">
        <v>352</v>
      </c>
      <c r="I127" s="360"/>
      <c r="J127" s="253">
        <f>SUM(J116:J125)</f>
        <v>64.328000000000003</v>
      </c>
      <c r="K127" s="296"/>
    </row>
    <row r="128" spans="1:11" x14ac:dyDescent="0.25">
      <c r="A128" s="28"/>
      <c r="B128" s="36"/>
      <c r="C128" s="40"/>
      <c r="D128" s="36"/>
      <c r="E128" s="36"/>
      <c r="F128" s="34"/>
      <c r="G128" s="34"/>
      <c r="H128" s="34"/>
      <c r="I128" s="187"/>
      <c r="J128" s="33"/>
      <c r="K128" s="356"/>
    </row>
    <row r="129" spans="1:11" x14ac:dyDescent="0.25">
      <c r="A129" s="294" t="s">
        <v>4</v>
      </c>
      <c r="B129" s="294" t="s">
        <v>336</v>
      </c>
      <c r="C129" s="294" t="s">
        <v>337</v>
      </c>
      <c r="D129" s="307" t="s">
        <v>6</v>
      </c>
      <c r="E129" s="307" t="s">
        <v>338</v>
      </c>
      <c r="F129" s="307" t="s">
        <v>339</v>
      </c>
      <c r="G129" s="294" t="s">
        <v>340</v>
      </c>
      <c r="H129" s="294" t="s">
        <v>341</v>
      </c>
      <c r="I129" s="357" t="s">
        <v>34</v>
      </c>
      <c r="J129" s="294" t="s">
        <v>324</v>
      </c>
      <c r="K129" s="294" t="s">
        <v>342</v>
      </c>
    </row>
    <row r="130" spans="1:11" x14ac:dyDescent="0.25">
      <c r="A130" s="294"/>
      <c r="B130" s="294"/>
      <c r="C130" s="294"/>
      <c r="D130" s="308"/>
      <c r="E130" s="308"/>
      <c r="F130" s="308"/>
      <c r="G130" s="294"/>
      <c r="H130" s="294"/>
      <c r="I130" s="357"/>
      <c r="J130" s="294"/>
      <c r="K130" s="294"/>
    </row>
    <row r="131" spans="1:11" x14ac:dyDescent="0.25">
      <c r="A131" s="28"/>
      <c r="B131" s="29"/>
      <c r="C131" s="30"/>
      <c r="D131" s="30" t="s">
        <v>34</v>
      </c>
      <c r="E131" s="31"/>
      <c r="F131" s="32"/>
      <c r="G131" s="32"/>
      <c r="H131" s="32"/>
      <c r="I131" s="187"/>
      <c r="J131" s="33"/>
      <c r="K131" s="295"/>
    </row>
    <row r="132" spans="1:11" x14ac:dyDescent="0.25">
      <c r="A132" s="309" t="s">
        <v>65</v>
      </c>
      <c r="B132" s="321" t="s">
        <v>66</v>
      </c>
      <c r="C132" s="30"/>
      <c r="D132" s="31"/>
      <c r="E132" s="31"/>
      <c r="F132" s="32"/>
      <c r="G132" s="32"/>
      <c r="H132" s="32"/>
      <c r="I132" s="187">
        <v>4</v>
      </c>
      <c r="J132" s="32">
        <f t="shared" ref="J132:J164" si="4">+I132</f>
        <v>4</v>
      </c>
      <c r="K132" s="296"/>
    </row>
    <row r="133" spans="1:11" x14ac:dyDescent="0.25">
      <c r="A133" s="310"/>
      <c r="B133" s="314"/>
      <c r="C133" s="30"/>
      <c r="D133" s="31"/>
      <c r="E133" s="31"/>
      <c r="F133" s="34"/>
      <c r="G133" s="34"/>
      <c r="H133" s="34"/>
      <c r="I133" s="187"/>
      <c r="J133" s="33"/>
      <c r="K133" s="296"/>
    </row>
    <row r="134" spans="1:11" x14ac:dyDescent="0.25">
      <c r="A134" s="310"/>
      <c r="B134" s="314"/>
      <c r="C134" s="30"/>
      <c r="D134" s="31"/>
      <c r="E134" s="31"/>
      <c r="F134" s="34"/>
      <c r="G134" s="34"/>
      <c r="H134" s="34"/>
      <c r="I134" s="187"/>
      <c r="J134" s="33"/>
      <c r="K134" s="296"/>
    </row>
    <row r="135" spans="1:11" x14ac:dyDescent="0.25">
      <c r="A135" s="310"/>
      <c r="B135" s="314"/>
      <c r="C135" s="30"/>
      <c r="D135" s="31"/>
      <c r="E135" s="31"/>
      <c r="F135" s="34"/>
      <c r="G135" s="34"/>
      <c r="H135" s="34"/>
      <c r="I135" s="187"/>
      <c r="J135" s="33"/>
      <c r="K135" s="296"/>
    </row>
    <row r="136" spans="1:11" x14ac:dyDescent="0.25">
      <c r="A136" s="310"/>
      <c r="B136" s="314"/>
      <c r="C136" s="36"/>
      <c r="D136" s="36"/>
      <c r="E136" s="36"/>
      <c r="F136" s="36"/>
      <c r="G136" s="34"/>
      <c r="H136" s="34"/>
      <c r="I136" s="191"/>
      <c r="J136" s="33"/>
      <c r="K136" s="296"/>
    </row>
    <row r="137" spans="1:11" x14ac:dyDescent="0.25">
      <c r="A137" s="310"/>
      <c r="B137" s="314"/>
      <c r="C137" s="30"/>
      <c r="D137" s="31"/>
      <c r="E137" s="31"/>
      <c r="F137" s="34"/>
      <c r="G137" s="34"/>
      <c r="H137" s="34"/>
      <c r="I137" s="187"/>
      <c r="J137" s="33"/>
      <c r="K137" s="296"/>
    </row>
    <row r="138" spans="1:11" x14ac:dyDescent="0.25">
      <c r="A138" s="310"/>
      <c r="B138" s="314"/>
      <c r="C138" s="30"/>
      <c r="D138" s="31"/>
      <c r="E138" s="31"/>
      <c r="F138" s="34"/>
      <c r="G138" s="34"/>
      <c r="H138" s="34"/>
      <c r="I138" s="187"/>
      <c r="J138" s="36"/>
      <c r="K138" s="296"/>
    </row>
    <row r="139" spans="1:11" x14ac:dyDescent="0.25">
      <c r="A139" s="310"/>
      <c r="B139" s="314"/>
      <c r="C139" s="30"/>
      <c r="D139" s="31"/>
      <c r="E139" s="31"/>
      <c r="F139" s="34"/>
      <c r="G139" s="34"/>
      <c r="H139" s="34"/>
      <c r="I139" s="187"/>
      <c r="J139" s="36"/>
      <c r="K139" s="296"/>
    </row>
    <row r="140" spans="1:11" x14ac:dyDescent="0.25">
      <c r="A140" s="310"/>
      <c r="B140" s="314"/>
      <c r="C140" s="30"/>
      <c r="D140" s="31"/>
      <c r="E140" s="31"/>
      <c r="F140" s="32"/>
      <c r="G140" s="38"/>
      <c r="H140" s="38"/>
      <c r="I140" s="176"/>
      <c r="J140" s="36"/>
      <c r="K140" s="296"/>
    </row>
    <row r="141" spans="1:11" x14ac:dyDescent="0.25">
      <c r="A141" s="316"/>
      <c r="B141" s="358"/>
      <c r="C141" s="36"/>
      <c r="D141" s="36"/>
      <c r="E141" s="36"/>
      <c r="F141" s="36"/>
      <c r="G141" s="36"/>
      <c r="H141" s="36"/>
      <c r="I141" s="191"/>
      <c r="J141" s="36"/>
      <c r="K141" s="296"/>
    </row>
    <row r="142" spans="1:11" x14ac:dyDescent="0.25">
      <c r="A142" s="28"/>
      <c r="B142" s="36"/>
      <c r="C142" s="36"/>
      <c r="D142" s="36"/>
      <c r="E142" s="36"/>
      <c r="F142" s="36"/>
      <c r="G142" s="36"/>
      <c r="H142" s="36"/>
      <c r="I142" s="191"/>
      <c r="J142" s="36"/>
      <c r="K142" s="296"/>
    </row>
    <row r="143" spans="1:11" x14ac:dyDescent="0.25">
      <c r="A143" s="28"/>
      <c r="B143" s="36"/>
      <c r="C143" s="40"/>
      <c r="D143" s="31"/>
      <c r="E143" s="31"/>
      <c r="F143" s="34"/>
      <c r="G143" s="34"/>
      <c r="H143" s="359" t="s">
        <v>352</v>
      </c>
      <c r="I143" s="360"/>
      <c r="J143" s="253">
        <f>SUM(J132:J141)</f>
        <v>4</v>
      </c>
      <c r="K143" s="296"/>
    </row>
    <row r="144" spans="1:11" x14ac:dyDescent="0.25">
      <c r="A144" s="28"/>
      <c r="B144" s="36"/>
      <c r="C144" s="40"/>
      <c r="D144" s="36"/>
      <c r="E144" s="36"/>
      <c r="F144" s="34"/>
      <c r="G144" s="34"/>
      <c r="H144" s="34"/>
      <c r="I144" s="187"/>
      <c r="J144" s="33"/>
      <c r="K144" s="356"/>
    </row>
    <row r="145" spans="1:11" x14ac:dyDescent="0.25">
      <c r="A145" s="294" t="s">
        <v>4</v>
      </c>
      <c r="B145" s="294" t="s">
        <v>336</v>
      </c>
      <c r="C145" s="294" t="s">
        <v>337</v>
      </c>
      <c r="D145" s="307" t="s">
        <v>6</v>
      </c>
      <c r="E145" s="307" t="s">
        <v>338</v>
      </c>
      <c r="F145" s="307" t="s">
        <v>339</v>
      </c>
      <c r="G145" s="294" t="s">
        <v>340</v>
      </c>
      <c r="H145" s="294" t="s">
        <v>341</v>
      </c>
      <c r="I145" s="357" t="s">
        <v>34</v>
      </c>
      <c r="J145" s="294" t="s">
        <v>324</v>
      </c>
      <c r="K145" s="294" t="s">
        <v>342</v>
      </c>
    </row>
    <row r="146" spans="1:11" x14ac:dyDescent="0.25">
      <c r="A146" s="294"/>
      <c r="B146" s="294"/>
      <c r="C146" s="294"/>
      <c r="D146" s="308"/>
      <c r="E146" s="308"/>
      <c r="F146" s="308"/>
      <c r="G146" s="294"/>
      <c r="H146" s="294"/>
      <c r="I146" s="357"/>
      <c r="J146" s="294"/>
      <c r="K146" s="294"/>
    </row>
    <row r="147" spans="1:11" x14ac:dyDescent="0.25">
      <c r="A147" s="28"/>
      <c r="B147" s="29"/>
      <c r="C147" s="30"/>
      <c r="D147" s="30" t="s">
        <v>13</v>
      </c>
      <c r="E147" s="31"/>
      <c r="F147" s="32"/>
      <c r="G147" s="32"/>
      <c r="H147" s="32"/>
      <c r="I147" s="187"/>
      <c r="J147" s="33"/>
      <c r="K147" s="295"/>
    </row>
    <row r="148" spans="1:11" x14ac:dyDescent="0.25">
      <c r="A148" s="309" t="s">
        <v>67</v>
      </c>
      <c r="B148" s="321" t="s">
        <v>68</v>
      </c>
      <c r="C148" s="30"/>
      <c r="D148" s="31"/>
      <c r="E148" s="31"/>
      <c r="F148" s="32">
        <v>1.1000000000000001</v>
      </c>
      <c r="G148" s="32">
        <v>0.8</v>
      </c>
      <c r="H148" s="32"/>
      <c r="I148" s="187">
        <v>2</v>
      </c>
      <c r="J148" s="32">
        <f>F148*G148*I148</f>
        <v>1.7600000000000002</v>
      </c>
      <c r="K148" s="296"/>
    </row>
    <row r="149" spans="1:11" x14ac:dyDescent="0.25">
      <c r="A149" s="310"/>
      <c r="B149" s="314"/>
      <c r="C149" s="30"/>
      <c r="D149" s="31"/>
      <c r="E149" s="31"/>
      <c r="F149" s="34"/>
      <c r="G149" s="34"/>
      <c r="H149" s="34"/>
      <c r="I149" s="187"/>
      <c r="J149" s="33"/>
      <c r="K149" s="296"/>
    </row>
    <row r="150" spans="1:11" x14ac:dyDescent="0.25">
      <c r="A150" s="310"/>
      <c r="B150" s="314"/>
      <c r="C150" s="30"/>
      <c r="D150" s="31"/>
      <c r="E150" s="31"/>
      <c r="F150" s="34"/>
      <c r="G150" s="34"/>
      <c r="H150" s="34"/>
      <c r="I150" s="187"/>
      <c r="J150" s="33"/>
      <c r="K150" s="296"/>
    </row>
    <row r="151" spans="1:11" x14ac:dyDescent="0.25">
      <c r="A151" s="310"/>
      <c r="B151" s="314"/>
      <c r="C151" s="30"/>
      <c r="D151" s="31"/>
      <c r="E151" s="31"/>
      <c r="F151" s="34"/>
      <c r="G151" s="34"/>
      <c r="H151" s="34"/>
      <c r="I151" s="187"/>
      <c r="J151" s="33"/>
      <c r="K151" s="296"/>
    </row>
    <row r="152" spans="1:11" x14ac:dyDescent="0.25">
      <c r="A152" s="310"/>
      <c r="B152" s="314"/>
      <c r="C152" s="36"/>
      <c r="D152" s="36"/>
      <c r="E152" s="36"/>
      <c r="F152" s="36"/>
      <c r="G152" s="34"/>
      <c r="H152" s="34"/>
      <c r="I152" s="191"/>
      <c r="J152" s="33"/>
      <c r="K152" s="296"/>
    </row>
    <row r="153" spans="1:11" x14ac:dyDescent="0.25">
      <c r="A153" s="310"/>
      <c r="B153" s="314"/>
      <c r="C153" s="30"/>
      <c r="D153" s="31"/>
      <c r="E153" s="31"/>
      <c r="F153" s="34"/>
      <c r="G153" s="34"/>
      <c r="H153" s="34"/>
      <c r="I153" s="187"/>
      <c r="J153" s="33"/>
      <c r="K153" s="296"/>
    </row>
    <row r="154" spans="1:11" x14ac:dyDescent="0.25">
      <c r="A154" s="310"/>
      <c r="B154" s="314"/>
      <c r="C154" s="30"/>
      <c r="D154" s="31"/>
      <c r="E154" s="31"/>
      <c r="F154" s="34"/>
      <c r="G154" s="34"/>
      <c r="H154" s="34"/>
      <c r="I154" s="187"/>
      <c r="J154" s="36"/>
      <c r="K154" s="296"/>
    </row>
    <row r="155" spans="1:11" x14ac:dyDescent="0.25">
      <c r="A155" s="310"/>
      <c r="B155" s="314"/>
      <c r="C155" s="30"/>
      <c r="D155" s="31"/>
      <c r="E155" s="31"/>
      <c r="F155" s="34"/>
      <c r="G155" s="34"/>
      <c r="H155" s="34"/>
      <c r="I155" s="187"/>
      <c r="J155" s="36"/>
      <c r="K155" s="296"/>
    </row>
    <row r="156" spans="1:11" x14ac:dyDescent="0.25">
      <c r="A156" s="310"/>
      <c r="B156" s="314"/>
      <c r="C156" s="30"/>
      <c r="D156" s="31"/>
      <c r="E156" s="31"/>
      <c r="F156" s="32"/>
      <c r="G156" s="38"/>
      <c r="H156" s="38"/>
      <c r="I156" s="176"/>
      <c r="J156" s="36"/>
      <c r="K156" s="296"/>
    </row>
    <row r="157" spans="1:11" x14ac:dyDescent="0.25">
      <c r="A157" s="316"/>
      <c r="B157" s="358"/>
      <c r="C157" s="36"/>
      <c r="D157" s="36"/>
      <c r="E157" s="36"/>
      <c r="F157" s="36"/>
      <c r="G157" s="36"/>
      <c r="H157" s="36"/>
      <c r="I157" s="191"/>
      <c r="J157" s="36"/>
      <c r="K157" s="296"/>
    </row>
    <row r="158" spans="1:11" x14ac:dyDescent="0.25">
      <c r="A158" s="28"/>
      <c r="B158" s="36"/>
      <c r="C158" s="36"/>
      <c r="D158" s="36"/>
      <c r="E158" s="36"/>
      <c r="F158" s="36"/>
      <c r="G158" s="36"/>
      <c r="H158" s="36"/>
      <c r="I158" s="191"/>
      <c r="J158" s="36"/>
      <c r="K158" s="296"/>
    </row>
    <row r="159" spans="1:11" x14ac:dyDescent="0.25">
      <c r="A159" s="28"/>
      <c r="B159" s="36"/>
      <c r="C159" s="40"/>
      <c r="D159" s="31"/>
      <c r="E159" s="31"/>
      <c r="F159" s="34"/>
      <c r="G159" s="34"/>
      <c r="H159" s="359" t="s">
        <v>352</v>
      </c>
      <c r="I159" s="360"/>
      <c r="J159" s="253">
        <f>SUM(J148:J157)</f>
        <v>1.7600000000000002</v>
      </c>
      <c r="K159" s="296"/>
    </row>
    <row r="160" spans="1:11" x14ac:dyDescent="0.25">
      <c r="A160" s="28"/>
      <c r="B160" s="36"/>
      <c r="C160" s="40"/>
      <c r="D160" s="36"/>
      <c r="E160" s="36"/>
      <c r="F160" s="34"/>
      <c r="G160" s="34"/>
      <c r="H160" s="34"/>
      <c r="I160" s="187"/>
      <c r="J160" s="33"/>
      <c r="K160" s="356"/>
    </row>
    <row r="161" spans="1:11" x14ac:dyDescent="0.25">
      <c r="A161" s="294" t="s">
        <v>4</v>
      </c>
      <c r="B161" s="294" t="s">
        <v>336</v>
      </c>
      <c r="C161" s="294" t="s">
        <v>337</v>
      </c>
      <c r="D161" s="307" t="s">
        <v>6</v>
      </c>
      <c r="E161" s="307" t="s">
        <v>338</v>
      </c>
      <c r="F161" s="307" t="s">
        <v>339</v>
      </c>
      <c r="G161" s="294" t="s">
        <v>340</v>
      </c>
      <c r="H161" s="294" t="s">
        <v>341</v>
      </c>
      <c r="I161" s="357" t="s">
        <v>34</v>
      </c>
      <c r="J161" s="294" t="s">
        <v>324</v>
      </c>
      <c r="K161" s="294" t="s">
        <v>342</v>
      </c>
    </row>
    <row r="162" spans="1:11" x14ac:dyDescent="0.25">
      <c r="A162" s="294"/>
      <c r="B162" s="294"/>
      <c r="C162" s="294"/>
      <c r="D162" s="308"/>
      <c r="E162" s="308"/>
      <c r="F162" s="308"/>
      <c r="G162" s="294"/>
      <c r="H162" s="294"/>
      <c r="I162" s="357"/>
      <c r="J162" s="294"/>
      <c r="K162" s="294"/>
    </row>
    <row r="163" spans="1:11" x14ac:dyDescent="0.25">
      <c r="A163" s="28"/>
      <c r="B163" s="29"/>
      <c r="C163" s="30"/>
      <c r="D163" s="30" t="s">
        <v>34</v>
      </c>
      <c r="E163" s="31"/>
      <c r="F163" s="32"/>
      <c r="G163" s="32"/>
      <c r="H163" s="32"/>
      <c r="I163" s="187"/>
      <c r="J163" s="33"/>
      <c r="K163" s="295"/>
    </row>
    <row r="164" spans="1:11" ht="15" customHeight="1" x14ac:dyDescent="0.25">
      <c r="A164" s="309" t="s">
        <v>69</v>
      </c>
      <c r="B164" s="321" t="s">
        <v>70</v>
      </c>
      <c r="C164" s="30"/>
      <c r="D164" s="31"/>
      <c r="E164" s="31"/>
      <c r="F164" s="32"/>
      <c r="G164" s="32"/>
      <c r="H164" s="32"/>
      <c r="I164" s="187">
        <v>8</v>
      </c>
      <c r="J164" s="32">
        <f t="shared" si="4"/>
        <v>8</v>
      </c>
      <c r="K164" s="296"/>
    </row>
    <row r="165" spans="1:11" x14ac:dyDescent="0.25">
      <c r="A165" s="310"/>
      <c r="B165" s="314"/>
      <c r="C165" s="30"/>
      <c r="D165" s="31"/>
      <c r="E165" s="31"/>
      <c r="F165" s="34"/>
      <c r="G165" s="34"/>
      <c r="H165" s="34"/>
      <c r="I165" s="187"/>
      <c r="J165" s="33"/>
      <c r="K165" s="296"/>
    </row>
    <row r="166" spans="1:11" x14ac:dyDescent="0.25">
      <c r="A166" s="310"/>
      <c r="B166" s="314"/>
      <c r="C166" s="30"/>
      <c r="D166" s="31"/>
      <c r="E166" s="31"/>
      <c r="F166" s="34"/>
      <c r="G166" s="34"/>
      <c r="H166" s="34"/>
      <c r="I166" s="187"/>
      <c r="J166" s="33"/>
      <c r="K166" s="296"/>
    </row>
    <row r="167" spans="1:11" x14ac:dyDescent="0.25">
      <c r="A167" s="310"/>
      <c r="B167" s="314"/>
      <c r="C167" s="30"/>
      <c r="D167" s="31"/>
      <c r="E167" s="31"/>
      <c r="F167" s="34"/>
      <c r="G167" s="34"/>
      <c r="H167" s="34"/>
      <c r="I167" s="187"/>
      <c r="J167" s="33"/>
      <c r="K167" s="296"/>
    </row>
    <row r="168" spans="1:11" x14ac:dyDescent="0.25">
      <c r="A168" s="310"/>
      <c r="B168" s="314"/>
      <c r="C168" s="36"/>
      <c r="D168" s="36"/>
      <c r="E168" s="36"/>
      <c r="F168" s="36"/>
      <c r="G168" s="34"/>
      <c r="H168" s="34"/>
      <c r="I168" s="191"/>
      <c r="J168" s="33"/>
      <c r="K168" s="296"/>
    </row>
    <row r="169" spans="1:11" x14ac:dyDescent="0.25">
      <c r="A169" s="310"/>
      <c r="B169" s="314"/>
      <c r="C169" s="30"/>
      <c r="D169" s="31"/>
      <c r="E169" s="31"/>
      <c r="F169" s="34"/>
      <c r="G169" s="34"/>
      <c r="H169" s="34"/>
      <c r="I169" s="187"/>
      <c r="J169" s="33"/>
      <c r="K169" s="296"/>
    </row>
    <row r="170" spans="1:11" x14ac:dyDescent="0.25">
      <c r="A170" s="310"/>
      <c r="B170" s="314"/>
      <c r="C170" s="30"/>
      <c r="D170" s="31"/>
      <c r="E170" s="31"/>
      <c r="F170" s="34"/>
      <c r="G170" s="34"/>
      <c r="H170" s="34"/>
      <c r="I170" s="187"/>
      <c r="J170" s="36"/>
      <c r="K170" s="296"/>
    </row>
    <row r="171" spans="1:11" x14ac:dyDescent="0.25">
      <c r="A171" s="310"/>
      <c r="B171" s="314"/>
      <c r="C171" s="30"/>
      <c r="D171" s="31"/>
      <c r="E171" s="31"/>
      <c r="F171" s="34"/>
      <c r="G171" s="34"/>
      <c r="H171" s="34"/>
      <c r="I171" s="187"/>
      <c r="J171" s="36"/>
      <c r="K171" s="296"/>
    </row>
    <row r="172" spans="1:11" x14ac:dyDescent="0.25">
      <c r="A172" s="310"/>
      <c r="B172" s="314"/>
      <c r="C172" s="30"/>
      <c r="D172" s="31"/>
      <c r="E172" s="31"/>
      <c r="F172" s="32"/>
      <c r="G172" s="38"/>
      <c r="H172" s="38"/>
      <c r="I172" s="176"/>
      <c r="J172" s="36"/>
      <c r="K172" s="296"/>
    </row>
    <row r="173" spans="1:11" x14ac:dyDescent="0.25">
      <c r="A173" s="316"/>
      <c r="B173" s="358"/>
      <c r="C173" s="36"/>
      <c r="D173" s="36"/>
      <c r="E173" s="36"/>
      <c r="F173" s="36"/>
      <c r="G173" s="36"/>
      <c r="H173" s="36"/>
      <c r="I173" s="191"/>
      <c r="J173" s="36"/>
      <c r="K173" s="296"/>
    </row>
    <row r="174" spans="1:11" x14ac:dyDescent="0.25">
      <c r="A174" s="28"/>
      <c r="B174" s="36"/>
      <c r="C174" s="36"/>
      <c r="D174" s="36"/>
      <c r="E174" s="36"/>
      <c r="F174" s="36"/>
      <c r="G174" s="36"/>
      <c r="H174" s="36"/>
      <c r="I174" s="191"/>
      <c r="J174" s="36"/>
      <c r="K174" s="296"/>
    </row>
    <row r="175" spans="1:11" x14ac:dyDescent="0.25">
      <c r="A175" s="28"/>
      <c r="B175" s="36"/>
      <c r="C175" s="40"/>
      <c r="D175" s="31"/>
      <c r="E175" s="31"/>
      <c r="F175" s="34"/>
      <c r="G175" s="34"/>
      <c r="H175" s="359" t="s">
        <v>352</v>
      </c>
      <c r="I175" s="360"/>
      <c r="J175" s="253">
        <f>SUM(J164:J173)</f>
        <v>8</v>
      </c>
      <c r="K175" s="296"/>
    </row>
    <row r="176" spans="1:11" x14ac:dyDescent="0.25">
      <c r="A176" s="28"/>
      <c r="B176" s="36"/>
      <c r="C176" s="40"/>
      <c r="D176" s="36"/>
      <c r="E176" s="36"/>
      <c r="F176" s="34"/>
      <c r="G176" s="34"/>
      <c r="H176" s="34"/>
      <c r="I176" s="187"/>
      <c r="J176" s="33"/>
      <c r="K176" s="356"/>
    </row>
    <row r="177" spans="1:11" x14ac:dyDescent="0.25">
      <c r="A177" s="294" t="s">
        <v>4</v>
      </c>
      <c r="B177" s="294" t="s">
        <v>336</v>
      </c>
      <c r="C177" s="294" t="s">
        <v>337</v>
      </c>
      <c r="D177" s="307" t="s">
        <v>6</v>
      </c>
      <c r="E177" s="307" t="s">
        <v>338</v>
      </c>
      <c r="F177" s="307" t="s">
        <v>339</v>
      </c>
      <c r="G177" s="294" t="s">
        <v>340</v>
      </c>
      <c r="H177" s="294" t="s">
        <v>341</v>
      </c>
      <c r="I177" s="357" t="s">
        <v>34</v>
      </c>
      <c r="J177" s="294" t="s">
        <v>324</v>
      </c>
      <c r="K177" s="294" t="s">
        <v>342</v>
      </c>
    </row>
    <row r="178" spans="1:11" x14ac:dyDescent="0.25">
      <c r="A178" s="294"/>
      <c r="B178" s="294"/>
      <c r="C178" s="294"/>
      <c r="D178" s="308"/>
      <c r="E178" s="308"/>
      <c r="F178" s="308"/>
      <c r="G178" s="294"/>
      <c r="H178" s="294"/>
      <c r="I178" s="357"/>
      <c r="J178" s="294"/>
      <c r="K178" s="294"/>
    </row>
    <row r="179" spans="1:11" x14ac:dyDescent="0.25">
      <c r="A179" s="28"/>
      <c r="B179" s="29"/>
      <c r="C179" s="30"/>
      <c r="D179" s="30" t="s">
        <v>13</v>
      </c>
      <c r="E179" s="31"/>
      <c r="F179" s="32"/>
      <c r="G179" s="32"/>
      <c r="H179" s="32"/>
      <c r="I179" s="187"/>
      <c r="J179" s="33"/>
      <c r="K179" s="295"/>
    </row>
    <row r="180" spans="1:11" ht="15" customHeight="1" x14ac:dyDescent="0.25">
      <c r="A180" s="309" t="s">
        <v>71</v>
      </c>
      <c r="B180" s="321" t="s">
        <v>72</v>
      </c>
      <c r="C180" s="30"/>
      <c r="D180" s="31"/>
      <c r="E180" s="31"/>
      <c r="F180" s="32">
        <v>7</v>
      </c>
      <c r="G180" s="32">
        <v>0.8</v>
      </c>
      <c r="H180" s="32"/>
      <c r="I180" s="187">
        <v>2</v>
      </c>
      <c r="J180" s="32">
        <f>F180*G180*I180</f>
        <v>11.200000000000001</v>
      </c>
      <c r="K180" s="296"/>
    </row>
    <row r="181" spans="1:11" x14ac:dyDescent="0.25">
      <c r="A181" s="310"/>
      <c r="B181" s="314"/>
      <c r="C181" s="30"/>
      <c r="D181" s="31"/>
      <c r="E181" s="31"/>
      <c r="F181" s="34"/>
      <c r="G181" s="34"/>
      <c r="H181" s="34"/>
      <c r="I181" s="187"/>
      <c r="J181" s="33"/>
      <c r="K181" s="296"/>
    </row>
    <row r="182" spans="1:11" x14ac:dyDescent="0.25">
      <c r="A182" s="310"/>
      <c r="B182" s="314"/>
      <c r="C182" s="30"/>
      <c r="D182" s="31"/>
      <c r="E182" s="31"/>
      <c r="F182" s="34"/>
      <c r="G182" s="34"/>
      <c r="H182" s="34"/>
      <c r="I182" s="187"/>
      <c r="J182" s="33"/>
      <c r="K182" s="296"/>
    </row>
    <row r="183" spans="1:11" x14ac:dyDescent="0.25">
      <c r="A183" s="310"/>
      <c r="B183" s="314"/>
      <c r="C183" s="30"/>
      <c r="D183" s="31"/>
      <c r="E183" s="31"/>
      <c r="F183" s="34"/>
      <c r="G183" s="34"/>
      <c r="H183" s="34"/>
      <c r="I183" s="187"/>
      <c r="J183" s="33"/>
      <c r="K183" s="296"/>
    </row>
    <row r="184" spans="1:11" x14ac:dyDescent="0.25">
      <c r="A184" s="310"/>
      <c r="B184" s="314"/>
      <c r="C184" s="36"/>
      <c r="D184" s="36"/>
      <c r="E184" s="36"/>
      <c r="F184" s="36"/>
      <c r="G184" s="34"/>
      <c r="H184" s="34"/>
      <c r="I184" s="191"/>
      <c r="J184" s="33"/>
      <c r="K184" s="296"/>
    </row>
    <row r="185" spans="1:11" x14ac:dyDescent="0.25">
      <c r="A185" s="310"/>
      <c r="B185" s="314"/>
      <c r="C185" s="30"/>
      <c r="D185" s="31"/>
      <c r="E185" s="31"/>
      <c r="F185" s="34"/>
      <c r="G185" s="34"/>
      <c r="H185" s="34"/>
      <c r="I185" s="187"/>
      <c r="J185" s="33"/>
      <c r="K185" s="296"/>
    </row>
    <row r="186" spans="1:11" x14ac:dyDescent="0.25">
      <c r="A186" s="310"/>
      <c r="B186" s="314"/>
      <c r="C186" s="30"/>
      <c r="D186" s="31"/>
      <c r="E186" s="31"/>
      <c r="F186" s="34"/>
      <c r="G186" s="34"/>
      <c r="H186" s="34"/>
      <c r="I186" s="187"/>
      <c r="J186" s="36"/>
      <c r="K186" s="296"/>
    </row>
    <row r="187" spans="1:11" x14ac:dyDescent="0.25">
      <c r="A187" s="310"/>
      <c r="B187" s="314"/>
      <c r="C187" s="30"/>
      <c r="D187" s="31"/>
      <c r="E187" s="31"/>
      <c r="F187" s="34"/>
      <c r="G187" s="34"/>
      <c r="H187" s="34"/>
      <c r="I187" s="187"/>
      <c r="J187" s="36"/>
      <c r="K187" s="296"/>
    </row>
    <row r="188" spans="1:11" x14ac:dyDescent="0.25">
      <c r="A188" s="310"/>
      <c r="B188" s="314"/>
      <c r="C188" s="30"/>
      <c r="D188" s="31"/>
      <c r="E188" s="31"/>
      <c r="F188" s="32"/>
      <c r="G188" s="38"/>
      <c r="H188" s="38"/>
      <c r="I188" s="176"/>
      <c r="J188" s="36"/>
      <c r="K188" s="296"/>
    </row>
    <row r="189" spans="1:11" x14ac:dyDescent="0.25">
      <c r="A189" s="316"/>
      <c r="B189" s="358"/>
      <c r="C189" s="36"/>
      <c r="D189" s="36"/>
      <c r="E189" s="36"/>
      <c r="F189" s="36"/>
      <c r="G189" s="36"/>
      <c r="H189" s="36"/>
      <c r="I189" s="191"/>
      <c r="J189" s="36"/>
      <c r="K189" s="296"/>
    </row>
    <row r="190" spans="1:11" x14ac:dyDescent="0.25">
      <c r="A190" s="28"/>
      <c r="B190" s="36"/>
      <c r="C190" s="36"/>
      <c r="D190" s="36"/>
      <c r="E190" s="36"/>
      <c r="F190" s="36"/>
      <c r="G190" s="36"/>
      <c r="H190" s="36"/>
      <c r="I190" s="191"/>
      <c r="J190" s="36"/>
      <c r="K190" s="296"/>
    </row>
    <row r="191" spans="1:11" x14ac:dyDescent="0.25">
      <c r="A191" s="28"/>
      <c r="B191" s="36"/>
      <c r="C191" s="40"/>
      <c r="D191" s="31"/>
      <c r="E191" s="31"/>
      <c r="F191" s="34"/>
      <c r="G191" s="34"/>
      <c r="H191" s="359" t="s">
        <v>352</v>
      </c>
      <c r="I191" s="360"/>
      <c r="J191" s="253">
        <f>SUM(J180:J189)</f>
        <v>11.200000000000001</v>
      </c>
      <c r="K191" s="296"/>
    </row>
    <row r="192" spans="1:11" x14ac:dyDescent="0.25">
      <c r="A192" s="28"/>
      <c r="B192" s="36"/>
      <c r="C192" s="40"/>
      <c r="D192" s="36"/>
      <c r="E192" s="36"/>
      <c r="F192" s="34"/>
      <c r="G192" s="34"/>
      <c r="H192" s="34"/>
      <c r="I192" s="187"/>
      <c r="J192" s="33"/>
      <c r="K192" s="356"/>
    </row>
    <row r="193" spans="1:11" x14ac:dyDescent="0.25">
      <c r="A193" s="294" t="s">
        <v>4</v>
      </c>
      <c r="B193" s="294" t="s">
        <v>336</v>
      </c>
      <c r="C193" s="294" t="s">
        <v>337</v>
      </c>
      <c r="D193" s="307" t="s">
        <v>6</v>
      </c>
      <c r="E193" s="307" t="s">
        <v>338</v>
      </c>
      <c r="F193" s="307" t="s">
        <v>339</v>
      </c>
      <c r="G193" s="294" t="s">
        <v>340</v>
      </c>
      <c r="H193" s="294" t="s">
        <v>341</v>
      </c>
      <c r="I193" s="357" t="s">
        <v>34</v>
      </c>
      <c r="J193" s="294" t="s">
        <v>324</v>
      </c>
      <c r="K193" s="294" t="s">
        <v>342</v>
      </c>
    </row>
    <row r="194" spans="1:11" x14ac:dyDescent="0.25">
      <c r="A194" s="294"/>
      <c r="B194" s="294"/>
      <c r="C194" s="294"/>
      <c r="D194" s="308"/>
      <c r="E194" s="308"/>
      <c r="F194" s="308"/>
      <c r="G194" s="294"/>
      <c r="H194" s="294"/>
      <c r="I194" s="357"/>
      <c r="J194" s="294"/>
      <c r="K194" s="294"/>
    </row>
    <row r="195" spans="1:11" x14ac:dyDescent="0.25">
      <c r="A195" s="28"/>
      <c r="B195" s="29"/>
      <c r="C195" s="30"/>
      <c r="D195" s="30" t="s">
        <v>25</v>
      </c>
      <c r="E195" s="31"/>
      <c r="F195" s="32"/>
      <c r="G195" s="32"/>
      <c r="H195" s="32"/>
      <c r="I195" s="187"/>
      <c r="J195" s="33"/>
      <c r="K195" s="295"/>
    </row>
    <row r="196" spans="1:11" x14ac:dyDescent="0.25">
      <c r="A196" s="309" t="s">
        <v>73</v>
      </c>
      <c r="B196" s="361" t="s">
        <v>74</v>
      </c>
      <c r="C196" s="30"/>
      <c r="D196" s="31"/>
      <c r="E196" s="31" t="s">
        <v>922</v>
      </c>
      <c r="F196" s="32"/>
      <c r="G196" s="32"/>
      <c r="H196" s="32"/>
      <c r="I196" s="187">
        <v>2</v>
      </c>
      <c r="J196" s="32">
        <f>E196*I196</f>
        <v>3</v>
      </c>
      <c r="K196" s="296"/>
    </row>
    <row r="197" spans="1:11" x14ac:dyDescent="0.25">
      <c r="A197" s="310"/>
      <c r="B197" s="314"/>
      <c r="C197" s="30"/>
      <c r="D197" s="31"/>
      <c r="E197" s="31"/>
      <c r="F197" s="34"/>
      <c r="G197" s="34"/>
      <c r="H197" s="34"/>
      <c r="I197" s="187"/>
      <c r="J197" s="33"/>
      <c r="K197" s="296"/>
    </row>
    <row r="198" spans="1:11" x14ac:dyDescent="0.25">
      <c r="A198" s="310"/>
      <c r="B198" s="314"/>
      <c r="C198" s="30"/>
      <c r="D198" s="31"/>
      <c r="E198" s="31"/>
      <c r="F198" s="34"/>
      <c r="G198" s="34"/>
      <c r="H198" s="34"/>
      <c r="I198" s="187"/>
      <c r="J198" s="33"/>
      <c r="K198" s="296"/>
    </row>
    <row r="199" spans="1:11" x14ac:dyDescent="0.25">
      <c r="A199" s="310"/>
      <c r="B199" s="314"/>
      <c r="C199" s="30"/>
      <c r="D199" s="31"/>
      <c r="E199" s="31"/>
      <c r="F199" s="34"/>
      <c r="G199" s="34"/>
      <c r="H199" s="34"/>
      <c r="I199" s="187"/>
      <c r="J199" s="33"/>
      <c r="K199" s="296"/>
    </row>
    <row r="200" spans="1:11" x14ac:dyDescent="0.25">
      <c r="A200" s="310"/>
      <c r="B200" s="314"/>
      <c r="C200" s="36"/>
      <c r="D200" s="36"/>
      <c r="E200" s="36"/>
      <c r="F200" s="36"/>
      <c r="G200" s="34"/>
      <c r="H200" s="34"/>
      <c r="I200" s="191"/>
      <c r="J200" s="33"/>
      <c r="K200" s="296"/>
    </row>
    <row r="201" spans="1:11" x14ac:dyDescent="0.25">
      <c r="A201" s="310"/>
      <c r="B201" s="314"/>
      <c r="C201" s="30"/>
      <c r="D201" s="31"/>
      <c r="E201" s="31"/>
      <c r="F201" s="34"/>
      <c r="G201" s="34"/>
      <c r="H201" s="34"/>
      <c r="I201" s="187"/>
      <c r="J201" s="33"/>
      <c r="K201" s="296"/>
    </row>
    <row r="202" spans="1:11" x14ac:dyDescent="0.25">
      <c r="A202" s="310"/>
      <c r="B202" s="314"/>
      <c r="C202" s="30"/>
      <c r="D202" s="31"/>
      <c r="E202" s="31"/>
      <c r="F202" s="34"/>
      <c r="G202" s="34"/>
      <c r="H202" s="34"/>
      <c r="I202" s="187"/>
      <c r="J202" s="36"/>
      <c r="K202" s="296"/>
    </row>
    <row r="203" spans="1:11" x14ac:dyDescent="0.25">
      <c r="A203" s="310"/>
      <c r="B203" s="314"/>
      <c r="C203" s="30"/>
      <c r="D203" s="31"/>
      <c r="E203" s="31"/>
      <c r="F203" s="34"/>
      <c r="G203" s="34"/>
      <c r="H203" s="34"/>
      <c r="I203" s="187"/>
      <c r="J203" s="36"/>
      <c r="K203" s="296"/>
    </row>
    <row r="204" spans="1:11" x14ac:dyDescent="0.25">
      <c r="A204" s="310"/>
      <c r="B204" s="314"/>
      <c r="C204" s="30"/>
      <c r="D204" s="31"/>
      <c r="E204" s="31"/>
      <c r="F204" s="32"/>
      <c r="G204" s="38"/>
      <c r="H204" s="38"/>
      <c r="I204" s="176"/>
      <c r="J204" s="36"/>
      <c r="K204" s="296"/>
    </row>
    <row r="205" spans="1:11" x14ac:dyDescent="0.25">
      <c r="A205" s="316"/>
      <c r="B205" s="358"/>
      <c r="C205" s="36"/>
      <c r="D205" s="36"/>
      <c r="E205" s="36"/>
      <c r="F205" s="36"/>
      <c r="G205" s="36"/>
      <c r="H205" s="36"/>
      <c r="I205" s="191"/>
      <c r="J205" s="36"/>
      <c r="K205" s="296"/>
    </row>
    <row r="206" spans="1:11" x14ac:dyDescent="0.25">
      <c r="A206" s="28"/>
      <c r="B206" s="36"/>
      <c r="C206" s="36"/>
      <c r="D206" s="36"/>
      <c r="E206" s="36"/>
      <c r="F206" s="36"/>
      <c r="G206" s="36"/>
      <c r="H206" s="36"/>
      <c r="I206" s="191"/>
      <c r="J206" s="36"/>
      <c r="K206" s="296"/>
    </row>
    <row r="207" spans="1:11" x14ac:dyDescent="0.25">
      <c r="A207" s="28"/>
      <c r="B207" s="36"/>
      <c r="C207" s="40"/>
      <c r="D207" s="31"/>
      <c r="E207" s="31"/>
      <c r="F207" s="34"/>
      <c r="G207" s="34"/>
      <c r="H207" s="359" t="s">
        <v>352</v>
      </c>
      <c r="I207" s="360"/>
      <c r="J207" s="253">
        <f>SUM(J196:J205)</f>
        <v>3</v>
      </c>
      <c r="K207" s="296"/>
    </row>
    <row r="208" spans="1:11" x14ac:dyDescent="0.25">
      <c r="A208" s="28"/>
      <c r="B208" s="36"/>
      <c r="C208" s="40"/>
      <c r="D208" s="36"/>
      <c r="E208" s="36"/>
      <c r="F208" s="34"/>
      <c r="G208" s="34"/>
      <c r="H208" s="34"/>
      <c r="I208" s="187"/>
      <c r="J208" s="33"/>
      <c r="K208" s="356"/>
    </row>
    <row r="209" spans="1:11" x14ac:dyDescent="0.25">
      <c r="A209" s="294" t="s">
        <v>4</v>
      </c>
      <c r="B209" s="294" t="s">
        <v>336</v>
      </c>
      <c r="C209" s="294" t="s">
        <v>337</v>
      </c>
      <c r="D209" s="307" t="s">
        <v>6</v>
      </c>
      <c r="E209" s="307" t="s">
        <v>338</v>
      </c>
      <c r="F209" s="307" t="s">
        <v>339</v>
      </c>
      <c r="G209" s="294" t="s">
        <v>340</v>
      </c>
      <c r="H209" s="294" t="s">
        <v>341</v>
      </c>
      <c r="I209" s="357" t="s">
        <v>34</v>
      </c>
      <c r="J209" s="294" t="s">
        <v>324</v>
      </c>
      <c r="K209" s="294" t="s">
        <v>342</v>
      </c>
    </row>
    <row r="210" spans="1:11" x14ac:dyDescent="0.25">
      <c r="A210" s="294"/>
      <c r="B210" s="294"/>
      <c r="C210" s="294"/>
      <c r="D210" s="308"/>
      <c r="E210" s="308"/>
      <c r="F210" s="308"/>
      <c r="G210" s="294"/>
      <c r="H210" s="294"/>
      <c r="I210" s="357"/>
      <c r="J210" s="294"/>
      <c r="K210" s="294"/>
    </row>
    <row r="211" spans="1:11" x14ac:dyDescent="0.25">
      <c r="A211" s="28"/>
      <c r="B211" s="29"/>
      <c r="C211" s="30"/>
      <c r="D211" s="30" t="s">
        <v>25</v>
      </c>
      <c r="E211" s="31"/>
      <c r="F211" s="32"/>
      <c r="G211" s="32"/>
      <c r="H211" s="32"/>
      <c r="I211" s="187"/>
      <c r="J211" s="33"/>
      <c r="K211" s="295"/>
    </row>
    <row r="212" spans="1:11" x14ac:dyDescent="0.25">
      <c r="A212" s="309" t="s">
        <v>75</v>
      </c>
      <c r="B212" s="361" t="s">
        <v>76</v>
      </c>
      <c r="C212" s="30"/>
      <c r="D212" s="31"/>
      <c r="E212" s="31" t="s">
        <v>923</v>
      </c>
      <c r="F212" s="32"/>
      <c r="G212" s="32"/>
      <c r="H212" s="32"/>
      <c r="I212" s="187">
        <v>2</v>
      </c>
      <c r="J212" s="32">
        <f>E212*I212</f>
        <v>14</v>
      </c>
      <c r="K212" s="296"/>
    </row>
    <row r="213" spans="1:11" x14ac:dyDescent="0.25">
      <c r="A213" s="310"/>
      <c r="B213" s="314"/>
      <c r="C213" s="30"/>
      <c r="D213" s="31"/>
      <c r="E213" s="31"/>
      <c r="F213" s="34"/>
      <c r="G213" s="34"/>
      <c r="H213" s="34"/>
      <c r="I213" s="187"/>
      <c r="J213" s="33"/>
      <c r="K213" s="296"/>
    </row>
    <row r="214" spans="1:11" x14ac:dyDescent="0.25">
      <c r="A214" s="310"/>
      <c r="B214" s="314"/>
      <c r="C214" s="30"/>
      <c r="D214" s="31"/>
      <c r="E214" s="31"/>
      <c r="F214" s="34"/>
      <c r="G214" s="34"/>
      <c r="H214" s="34"/>
      <c r="I214" s="187"/>
      <c r="J214" s="33"/>
      <c r="K214" s="296"/>
    </row>
    <row r="215" spans="1:11" x14ac:dyDescent="0.25">
      <c r="A215" s="310"/>
      <c r="B215" s="314"/>
      <c r="C215" s="30"/>
      <c r="D215" s="31"/>
      <c r="E215" s="31"/>
      <c r="F215" s="34"/>
      <c r="G215" s="34"/>
      <c r="H215" s="34"/>
      <c r="I215" s="187"/>
      <c r="J215" s="33"/>
      <c r="K215" s="296"/>
    </row>
    <row r="216" spans="1:11" x14ac:dyDescent="0.25">
      <c r="A216" s="310"/>
      <c r="B216" s="314"/>
      <c r="C216" s="36"/>
      <c r="D216" s="36"/>
      <c r="E216" s="36"/>
      <c r="F216" s="36"/>
      <c r="G216" s="34"/>
      <c r="H216" s="34"/>
      <c r="I216" s="191"/>
      <c r="J216" s="33"/>
      <c r="K216" s="296"/>
    </row>
    <row r="217" spans="1:11" x14ac:dyDescent="0.25">
      <c r="A217" s="310"/>
      <c r="B217" s="314"/>
      <c r="C217" s="30"/>
      <c r="D217" s="31"/>
      <c r="E217" s="31"/>
      <c r="F217" s="34"/>
      <c r="G217" s="34"/>
      <c r="H217" s="34"/>
      <c r="I217" s="187"/>
      <c r="J217" s="33"/>
      <c r="K217" s="296"/>
    </row>
    <row r="218" spans="1:11" x14ac:dyDescent="0.25">
      <c r="A218" s="310"/>
      <c r="B218" s="314"/>
      <c r="C218" s="30"/>
      <c r="D218" s="31"/>
      <c r="E218" s="31"/>
      <c r="F218" s="34"/>
      <c r="G218" s="34"/>
      <c r="H218" s="34"/>
      <c r="I218" s="187"/>
      <c r="J218" s="36"/>
      <c r="K218" s="296"/>
    </row>
    <row r="219" spans="1:11" x14ac:dyDescent="0.25">
      <c r="A219" s="310"/>
      <c r="B219" s="314"/>
      <c r="C219" s="30"/>
      <c r="D219" s="31"/>
      <c r="E219" s="31"/>
      <c r="F219" s="34"/>
      <c r="G219" s="34"/>
      <c r="H219" s="34"/>
      <c r="I219" s="187"/>
      <c r="J219" s="36"/>
      <c r="K219" s="296"/>
    </row>
    <row r="220" spans="1:11" x14ac:dyDescent="0.25">
      <c r="A220" s="310"/>
      <c r="B220" s="314"/>
      <c r="C220" s="30"/>
      <c r="D220" s="31"/>
      <c r="E220" s="31"/>
      <c r="F220" s="32"/>
      <c r="G220" s="38"/>
      <c r="H220" s="38"/>
      <c r="I220" s="176"/>
      <c r="J220" s="36"/>
      <c r="K220" s="296"/>
    </row>
    <row r="221" spans="1:11" x14ac:dyDescent="0.25">
      <c r="A221" s="316"/>
      <c r="B221" s="358"/>
      <c r="C221" s="36"/>
      <c r="D221" s="36"/>
      <c r="E221" s="36"/>
      <c r="F221" s="36"/>
      <c r="G221" s="36"/>
      <c r="H221" s="36"/>
      <c r="I221" s="191"/>
      <c r="J221" s="36"/>
      <c r="K221" s="296"/>
    </row>
    <row r="222" spans="1:11" x14ac:dyDescent="0.25">
      <c r="A222" s="28"/>
      <c r="B222" s="36"/>
      <c r="C222" s="36"/>
      <c r="D222" s="36"/>
      <c r="E222" s="36"/>
      <c r="F222" s="36"/>
      <c r="G222" s="36"/>
      <c r="H222" s="36"/>
      <c r="I222" s="191"/>
      <c r="J222" s="36"/>
      <c r="K222" s="296"/>
    </row>
    <row r="223" spans="1:11" x14ac:dyDescent="0.25">
      <c r="A223" s="28"/>
      <c r="B223" s="36"/>
      <c r="C223" s="40"/>
      <c r="D223" s="31"/>
      <c r="E223" s="31"/>
      <c r="F223" s="34"/>
      <c r="G223" s="34"/>
      <c r="H223" s="359" t="s">
        <v>352</v>
      </c>
      <c r="I223" s="360"/>
      <c r="J223" s="186">
        <f>SUM(J212:J221)</f>
        <v>14</v>
      </c>
      <c r="K223" s="296"/>
    </row>
    <row r="224" spans="1:11" x14ac:dyDescent="0.25">
      <c r="A224" s="28"/>
      <c r="B224" s="36"/>
      <c r="C224" s="40"/>
      <c r="D224" s="36"/>
      <c r="E224" s="36"/>
      <c r="F224" s="34"/>
      <c r="G224" s="34"/>
      <c r="H224" s="34"/>
      <c r="I224" s="187"/>
      <c r="J224" s="33"/>
      <c r="K224" s="356"/>
    </row>
    <row r="225" spans="1:11" x14ac:dyDescent="0.25">
      <c r="A225" s="294" t="s">
        <v>4</v>
      </c>
      <c r="B225" s="294" t="s">
        <v>336</v>
      </c>
      <c r="C225" s="294" t="s">
        <v>337</v>
      </c>
      <c r="D225" s="307" t="s">
        <v>6</v>
      </c>
      <c r="E225" s="307" t="s">
        <v>338</v>
      </c>
      <c r="F225" s="307" t="s">
        <v>339</v>
      </c>
      <c r="G225" s="294" t="s">
        <v>340</v>
      </c>
      <c r="H225" s="294" t="s">
        <v>341</v>
      </c>
      <c r="I225" s="357" t="s">
        <v>34</v>
      </c>
      <c r="J225" s="294" t="s">
        <v>324</v>
      </c>
      <c r="K225" s="294" t="s">
        <v>342</v>
      </c>
    </row>
    <row r="226" spans="1:11" x14ac:dyDescent="0.25">
      <c r="A226" s="294"/>
      <c r="B226" s="294"/>
      <c r="C226" s="294"/>
      <c r="D226" s="308"/>
      <c r="E226" s="308"/>
      <c r="F226" s="308"/>
      <c r="G226" s="294"/>
      <c r="H226" s="294"/>
      <c r="I226" s="357"/>
      <c r="J226" s="294"/>
      <c r="K226" s="294"/>
    </row>
    <row r="227" spans="1:11" x14ac:dyDescent="0.25">
      <c r="A227" s="28"/>
      <c r="B227" s="29"/>
      <c r="C227" s="30"/>
      <c r="D227" s="30" t="s">
        <v>25</v>
      </c>
      <c r="E227" s="31"/>
      <c r="F227" s="32"/>
      <c r="G227" s="32"/>
      <c r="H227" s="32"/>
      <c r="I227" s="187"/>
      <c r="J227" s="33"/>
      <c r="K227" s="295"/>
    </row>
    <row r="228" spans="1:11" x14ac:dyDescent="0.25">
      <c r="A228" s="309" t="s">
        <v>77</v>
      </c>
      <c r="B228" s="321" t="s">
        <v>78</v>
      </c>
      <c r="C228" s="30"/>
      <c r="D228" s="31"/>
      <c r="E228" s="31"/>
      <c r="F228" s="32"/>
      <c r="G228" s="32"/>
      <c r="H228" s="32"/>
      <c r="I228" s="187"/>
      <c r="J228" s="32"/>
      <c r="K228" s="296"/>
    </row>
    <row r="229" spans="1:11" x14ac:dyDescent="0.25">
      <c r="A229" s="310"/>
      <c r="B229" s="314"/>
      <c r="C229" s="30"/>
      <c r="D229" s="31"/>
      <c r="E229" s="31" t="s">
        <v>924</v>
      </c>
      <c r="F229" s="34"/>
      <c r="G229" s="34"/>
      <c r="H229" s="34"/>
      <c r="I229" s="187">
        <v>2</v>
      </c>
      <c r="J229" s="33">
        <f>E229*I229</f>
        <v>9</v>
      </c>
      <c r="K229" s="296"/>
    </row>
    <row r="230" spans="1:11" x14ac:dyDescent="0.25">
      <c r="A230" s="310"/>
      <c r="B230" s="314"/>
      <c r="C230" s="30"/>
      <c r="D230" s="31"/>
      <c r="E230" s="31"/>
      <c r="F230" s="34"/>
      <c r="G230" s="34"/>
      <c r="H230" s="34"/>
      <c r="I230" s="187"/>
      <c r="J230" s="33"/>
      <c r="K230" s="296"/>
    </row>
    <row r="231" spans="1:11" x14ac:dyDescent="0.25">
      <c r="A231" s="310"/>
      <c r="B231" s="314"/>
      <c r="C231" s="30"/>
      <c r="D231" s="31"/>
      <c r="E231" s="31"/>
      <c r="F231" s="34"/>
      <c r="G231" s="34"/>
      <c r="H231" s="34"/>
      <c r="I231" s="187"/>
      <c r="J231" s="33"/>
      <c r="K231" s="296"/>
    </row>
    <row r="232" spans="1:11" x14ac:dyDescent="0.25">
      <c r="A232" s="310"/>
      <c r="B232" s="314"/>
      <c r="C232" s="36"/>
      <c r="D232" s="36"/>
      <c r="E232" s="36"/>
      <c r="F232" s="36"/>
      <c r="G232" s="34"/>
      <c r="H232" s="34"/>
      <c r="I232" s="191"/>
      <c r="J232" s="33"/>
      <c r="K232" s="296"/>
    </row>
    <row r="233" spans="1:11" x14ac:dyDescent="0.25">
      <c r="A233" s="310"/>
      <c r="B233" s="314"/>
      <c r="C233" s="30"/>
      <c r="D233" s="31"/>
      <c r="E233" s="31"/>
      <c r="F233" s="34"/>
      <c r="G233" s="34"/>
      <c r="H233" s="34"/>
      <c r="I233" s="187"/>
      <c r="J233" s="33"/>
      <c r="K233" s="296"/>
    </row>
    <row r="234" spans="1:11" x14ac:dyDescent="0.25">
      <c r="A234" s="310"/>
      <c r="B234" s="314"/>
      <c r="C234" s="30"/>
      <c r="D234" s="31"/>
      <c r="E234" s="31"/>
      <c r="F234" s="34"/>
      <c r="G234" s="34"/>
      <c r="H234" s="34"/>
      <c r="I234" s="187"/>
      <c r="J234" s="36"/>
      <c r="K234" s="296"/>
    </row>
    <row r="235" spans="1:11" x14ac:dyDescent="0.25">
      <c r="A235" s="310"/>
      <c r="B235" s="314"/>
      <c r="C235" s="30"/>
      <c r="D235" s="31"/>
      <c r="E235" s="31"/>
      <c r="F235" s="34"/>
      <c r="G235" s="34"/>
      <c r="H235" s="34"/>
      <c r="I235" s="187"/>
      <c r="J235" s="36"/>
      <c r="K235" s="296"/>
    </row>
    <row r="236" spans="1:11" x14ac:dyDescent="0.25">
      <c r="A236" s="310"/>
      <c r="B236" s="314"/>
      <c r="C236" s="30"/>
      <c r="D236" s="31"/>
      <c r="E236" s="31"/>
      <c r="F236" s="32"/>
      <c r="G236" s="38"/>
      <c r="H236" s="38"/>
      <c r="I236" s="176"/>
      <c r="J236" s="36"/>
      <c r="K236" s="296"/>
    </row>
    <row r="237" spans="1:11" x14ac:dyDescent="0.25">
      <c r="A237" s="316"/>
      <c r="B237" s="358"/>
      <c r="C237" s="36"/>
      <c r="D237" s="36"/>
      <c r="E237" s="36"/>
      <c r="F237" s="36"/>
      <c r="G237" s="36"/>
      <c r="H237" s="36"/>
      <c r="I237" s="191"/>
      <c r="J237" s="36"/>
      <c r="K237" s="296"/>
    </row>
    <row r="238" spans="1:11" x14ac:dyDescent="0.25">
      <c r="A238" s="28"/>
      <c r="B238" s="36"/>
      <c r="C238" s="36"/>
      <c r="D238" s="36"/>
      <c r="E238" s="36"/>
      <c r="F238" s="36"/>
      <c r="G238" s="36"/>
      <c r="H238" s="36"/>
      <c r="I238" s="191"/>
      <c r="J238" s="36"/>
      <c r="K238" s="296"/>
    </row>
    <row r="239" spans="1:11" x14ac:dyDescent="0.25">
      <c r="A239" s="28"/>
      <c r="B239" s="36"/>
      <c r="C239" s="40"/>
      <c r="D239" s="31"/>
      <c r="E239" s="31"/>
      <c r="F239" s="34"/>
      <c r="G239" s="34"/>
      <c r="H239" s="359" t="s">
        <v>352</v>
      </c>
      <c r="I239" s="360"/>
      <c r="J239" s="186">
        <f>SUM(J228:J237)</f>
        <v>9</v>
      </c>
      <c r="K239" s="296"/>
    </row>
    <row r="240" spans="1:11" x14ac:dyDescent="0.25">
      <c r="A240" s="28"/>
      <c r="B240" s="36"/>
      <c r="C240" s="40"/>
      <c r="D240" s="36"/>
      <c r="E240" s="36"/>
      <c r="F240" s="34"/>
      <c r="G240" s="34"/>
      <c r="H240" s="34"/>
      <c r="I240" s="187"/>
      <c r="J240" s="33"/>
      <c r="K240" s="356"/>
    </row>
    <row r="241" spans="1:11" x14ac:dyDescent="0.25">
      <c r="A241" s="294" t="s">
        <v>4</v>
      </c>
      <c r="B241" s="294" t="s">
        <v>336</v>
      </c>
      <c r="C241" s="294" t="s">
        <v>337</v>
      </c>
      <c r="D241" s="307" t="s">
        <v>6</v>
      </c>
      <c r="E241" s="307" t="s">
        <v>338</v>
      </c>
      <c r="F241" s="307" t="s">
        <v>339</v>
      </c>
      <c r="G241" s="294" t="s">
        <v>340</v>
      </c>
      <c r="H241" s="294" t="s">
        <v>341</v>
      </c>
      <c r="I241" s="357" t="s">
        <v>34</v>
      </c>
      <c r="J241" s="294" t="s">
        <v>324</v>
      </c>
      <c r="K241" s="294" t="s">
        <v>342</v>
      </c>
    </row>
    <row r="242" spans="1:11" x14ac:dyDescent="0.25">
      <c r="A242" s="294"/>
      <c r="B242" s="294"/>
      <c r="C242" s="294"/>
      <c r="D242" s="308"/>
      <c r="E242" s="308"/>
      <c r="F242" s="308"/>
      <c r="G242" s="294"/>
      <c r="H242" s="294"/>
      <c r="I242" s="357"/>
      <c r="J242" s="294"/>
      <c r="K242" s="294"/>
    </row>
    <row r="243" spans="1:11" x14ac:dyDescent="0.25">
      <c r="A243" s="28"/>
      <c r="B243" s="29"/>
      <c r="C243" s="30"/>
      <c r="D243" s="30" t="s">
        <v>13</v>
      </c>
      <c r="E243" s="31"/>
      <c r="F243" s="32"/>
      <c r="G243" s="32"/>
      <c r="H243" s="32"/>
      <c r="I243" s="187"/>
      <c r="J243" s="33"/>
      <c r="K243" s="295"/>
    </row>
    <row r="244" spans="1:11" x14ac:dyDescent="0.25">
      <c r="A244" s="309" t="s">
        <v>79</v>
      </c>
      <c r="B244" s="361" t="s">
        <v>80</v>
      </c>
      <c r="C244" s="30"/>
      <c r="D244" s="31"/>
      <c r="E244" s="31"/>
      <c r="F244" s="32"/>
      <c r="G244" s="32"/>
      <c r="H244" s="32"/>
      <c r="I244" s="187"/>
      <c r="J244" s="32"/>
      <c r="K244" s="296"/>
    </row>
    <row r="245" spans="1:11" x14ac:dyDescent="0.25">
      <c r="A245" s="310"/>
      <c r="B245" s="314"/>
      <c r="C245" s="30"/>
      <c r="D245" s="31"/>
      <c r="E245" s="31" t="s">
        <v>925</v>
      </c>
      <c r="F245" s="34"/>
      <c r="G245" s="34">
        <v>3.1</v>
      </c>
      <c r="H245" s="34"/>
      <c r="I245" s="187">
        <v>2</v>
      </c>
      <c r="J245" s="33">
        <f>E245*G245*I245</f>
        <v>6.8200000000000012</v>
      </c>
      <c r="K245" s="296"/>
    </row>
    <row r="246" spans="1:11" x14ac:dyDescent="0.25">
      <c r="A246" s="310"/>
      <c r="B246" s="314"/>
      <c r="C246" s="30"/>
      <c r="D246" s="31"/>
      <c r="E246" s="31" t="s">
        <v>926</v>
      </c>
      <c r="F246" s="34"/>
      <c r="G246" s="34">
        <v>0.85</v>
      </c>
      <c r="H246" s="34"/>
      <c r="I246" s="187">
        <v>1</v>
      </c>
      <c r="J246" s="33">
        <f t="shared" ref="J246:J247" si="5">E246*G246*I246</f>
        <v>2.04</v>
      </c>
      <c r="K246" s="296"/>
    </row>
    <row r="247" spans="1:11" x14ac:dyDescent="0.25">
      <c r="A247" s="310"/>
      <c r="B247" s="314"/>
      <c r="C247" s="30"/>
      <c r="D247" s="31"/>
      <c r="E247" s="31" t="s">
        <v>927</v>
      </c>
      <c r="F247" s="34"/>
      <c r="G247" s="34">
        <v>0.85</v>
      </c>
      <c r="H247" s="34"/>
      <c r="I247" s="187">
        <v>1</v>
      </c>
      <c r="J247" s="33">
        <f t="shared" si="5"/>
        <v>3.145</v>
      </c>
      <c r="K247" s="296"/>
    </row>
    <row r="248" spans="1:11" x14ac:dyDescent="0.25">
      <c r="A248" s="310"/>
      <c r="B248" s="314"/>
      <c r="C248" s="36"/>
      <c r="D248" s="36"/>
      <c r="E248" s="36"/>
      <c r="F248" s="36"/>
      <c r="G248" s="34"/>
      <c r="H248" s="34"/>
      <c r="I248" s="191"/>
      <c r="J248" s="33"/>
      <c r="K248" s="296"/>
    </row>
    <row r="249" spans="1:11" x14ac:dyDescent="0.25">
      <c r="A249" s="310"/>
      <c r="B249" s="314"/>
      <c r="C249" s="30"/>
      <c r="D249" s="31"/>
      <c r="E249" s="31"/>
      <c r="F249" s="34"/>
      <c r="G249" s="34"/>
      <c r="H249" s="34"/>
      <c r="I249" s="187"/>
      <c r="J249" s="33"/>
      <c r="K249" s="296"/>
    </row>
    <row r="250" spans="1:11" x14ac:dyDescent="0.25">
      <c r="A250" s="310"/>
      <c r="B250" s="314"/>
      <c r="C250" s="30"/>
      <c r="D250" s="31"/>
      <c r="E250" s="31"/>
      <c r="F250" s="34"/>
      <c r="G250" s="34"/>
      <c r="H250" s="34"/>
      <c r="I250" s="187"/>
      <c r="J250" s="36"/>
      <c r="K250" s="296"/>
    </row>
    <row r="251" spans="1:11" x14ac:dyDescent="0.25">
      <c r="A251" s="310"/>
      <c r="B251" s="314"/>
      <c r="C251" s="30"/>
      <c r="D251" s="31"/>
      <c r="E251" s="31"/>
      <c r="F251" s="34"/>
      <c r="G251" s="34"/>
      <c r="H251" s="34"/>
      <c r="I251" s="187"/>
      <c r="J251" s="36"/>
      <c r="K251" s="296"/>
    </row>
    <row r="252" spans="1:11" x14ac:dyDescent="0.25">
      <c r="A252" s="310"/>
      <c r="B252" s="314"/>
      <c r="C252" s="30"/>
      <c r="D252" s="31"/>
      <c r="E252" s="31"/>
      <c r="F252" s="32"/>
      <c r="G252" s="38"/>
      <c r="H252" s="38"/>
      <c r="I252" s="176"/>
      <c r="J252" s="36"/>
      <c r="K252" s="296"/>
    </row>
    <row r="253" spans="1:11" x14ac:dyDescent="0.25">
      <c r="A253" s="316"/>
      <c r="B253" s="358"/>
      <c r="C253" s="36"/>
      <c r="D253" s="36"/>
      <c r="E253" s="36"/>
      <c r="F253" s="36"/>
      <c r="G253" s="36"/>
      <c r="H253" s="36"/>
      <c r="I253" s="191"/>
      <c r="J253" s="36"/>
      <c r="K253" s="296"/>
    </row>
    <row r="254" spans="1:11" x14ac:dyDescent="0.25">
      <c r="A254" s="28"/>
      <c r="B254" s="36"/>
      <c r="C254" s="36"/>
      <c r="D254" s="36"/>
      <c r="E254" s="36"/>
      <c r="F254" s="36"/>
      <c r="G254" s="36"/>
      <c r="H254" s="36"/>
      <c r="I254" s="191"/>
      <c r="J254" s="36"/>
      <c r="K254" s="296"/>
    </row>
    <row r="255" spans="1:11" x14ac:dyDescent="0.25">
      <c r="A255" s="28"/>
      <c r="B255" s="36"/>
      <c r="C255" s="40"/>
      <c r="D255" s="31"/>
      <c r="E255" s="31"/>
      <c r="F255" s="34"/>
      <c r="G255" s="34"/>
      <c r="H255" s="359" t="s">
        <v>352</v>
      </c>
      <c r="I255" s="360"/>
      <c r="J255" s="186">
        <f t="shared" ref="J255" si="6">SUM(J244:J253)</f>
        <v>12.005000000000001</v>
      </c>
      <c r="K255" s="296"/>
    </row>
    <row r="256" spans="1:11" x14ac:dyDescent="0.25">
      <c r="A256" s="28"/>
      <c r="B256" s="36"/>
      <c r="C256" s="40"/>
      <c r="D256" s="36"/>
      <c r="E256" s="36"/>
      <c r="F256" s="34"/>
      <c r="G256" s="34"/>
      <c r="H256" s="34"/>
      <c r="I256" s="187"/>
      <c r="J256" s="33"/>
      <c r="K256" s="356"/>
    </row>
    <row r="257" spans="1:11" x14ac:dyDescent="0.25">
      <c r="A257" s="294" t="s">
        <v>4</v>
      </c>
      <c r="B257" s="294" t="s">
        <v>336</v>
      </c>
      <c r="C257" s="294" t="s">
        <v>337</v>
      </c>
      <c r="D257" s="307" t="s">
        <v>6</v>
      </c>
      <c r="E257" s="307" t="s">
        <v>338</v>
      </c>
      <c r="F257" s="307" t="s">
        <v>339</v>
      </c>
      <c r="G257" s="294" t="s">
        <v>340</v>
      </c>
      <c r="H257" s="294" t="s">
        <v>341</v>
      </c>
      <c r="I257" s="357" t="s">
        <v>34</v>
      </c>
      <c r="J257" s="294" t="s">
        <v>324</v>
      </c>
      <c r="K257" s="294" t="s">
        <v>342</v>
      </c>
    </row>
    <row r="258" spans="1:11" x14ac:dyDescent="0.25">
      <c r="A258" s="294"/>
      <c r="B258" s="294"/>
      <c r="C258" s="294"/>
      <c r="D258" s="308"/>
      <c r="E258" s="308"/>
      <c r="F258" s="308"/>
      <c r="G258" s="294"/>
      <c r="H258" s="294"/>
      <c r="I258" s="357"/>
      <c r="J258" s="294"/>
      <c r="K258" s="294"/>
    </row>
    <row r="259" spans="1:11" x14ac:dyDescent="0.25">
      <c r="A259" s="28"/>
      <c r="B259" s="29"/>
      <c r="C259" s="30"/>
      <c r="D259" s="30" t="s">
        <v>13</v>
      </c>
      <c r="E259" s="31"/>
      <c r="F259" s="32"/>
      <c r="G259" s="32"/>
      <c r="H259" s="32"/>
      <c r="I259" s="187"/>
      <c r="J259" s="33"/>
      <c r="K259" s="295"/>
    </row>
    <row r="260" spans="1:11" x14ac:dyDescent="0.25">
      <c r="A260" s="309" t="s">
        <v>81</v>
      </c>
      <c r="B260" s="361" t="s">
        <v>82</v>
      </c>
      <c r="C260" s="30"/>
      <c r="D260" s="31"/>
      <c r="E260" s="31"/>
      <c r="F260" s="32"/>
      <c r="G260" s="32"/>
      <c r="H260" s="32"/>
      <c r="I260" s="187"/>
      <c r="J260" s="32"/>
      <c r="K260" s="296"/>
    </row>
    <row r="261" spans="1:11" x14ac:dyDescent="0.25">
      <c r="A261" s="310"/>
      <c r="B261" s="314"/>
      <c r="C261" s="30"/>
      <c r="D261" s="31"/>
      <c r="E261" s="31" t="s">
        <v>928</v>
      </c>
      <c r="F261" s="34"/>
      <c r="G261" s="34">
        <v>3.1</v>
      </c>
      <c r="H261" s="34"/>
      <c r="I261" s="187">
        <v>2</v>
      </c>
      <c r="J261" s="33">
        <f>E261*G261*I261</f>
        <v>37.200000000000003</v>
      </c>
      <c r="K261" s="296"/>
    </row>
    <row r="262" spans="1:11" x14ac:dyDescent="0.25">
      <c r="A262" s="310"/>
      <c r="B262" s="314"/>
      <c r="C262" s="30"/>
      <c r="D262" s="31"/>
      <c r="E262" s="31"/>
      <c r="F262" s="34"/>
      <c r="G262" s="34"/>
      <c r="H262" s="34"/>
      <c r="I262" s="187"/>
      <c r="J262" s="33"/>
      <c r="K262" s="296"/>
    </row>
    <row r="263" spans="1:11" x14ac:dyDescent="0.25">
      <c r="A263" s="310"/>
      <c r="B263" s="314"/>
      <c r="C263" s="30"/>
      <c r="D263" s="31"/>
      <c r="E263" s="31"/>
      <c r="F263" s="34"/>
      <c r="G263" s="34"/>
      <c r="H263" s="34"/>
      <c r="I263" s="187"/>
      <c r="J263" s="33"/>
      <c r="K263" s="296"/>
    </row>
    <row r="264" spans="1:11" x14ac:dyDescent="0.25">
      <c r="A264" s="310"/>
      <c r="B264" s="314"/>
      <c r="C264" s="36"/>
      <c r="D264" s="36"/>
      <c r="E264" s="36"/>
      <c r="F264" s="36"/>
      <c r="G264" s="34"/>
      <c r="H264" s="34"/>
      <c r="I264" s="191"/>
      <c r="J264" s="33"/>
      <c r="K264" s="296"/>
    </row>
    <row r="265" spans="1:11" x14ac:dyDescent="0.25">
      <c r="A265" s="310"/>
      <c r="B265" s="314"/>
      <c r="C265" s="30"/>
      <c r="D265" s="31"/>
      <c r="E265" s="31"/>
      <c r="F265" s="34"/>
      <c r="G265" s="34"/>
      <c r="H265" s="34"/>
      <c r="I265" s="187"/>
      <c r="J265" s="33"/>
      <c r="K265" s="296"/>
    </row>
    <row r="266" spans="1:11" x14ac:dyDescent="0.25">
      <c r="A266" s="310"/>
      <c r="B266" s="314"/>
      <c r="C266" s="30"/>
      <c r="D266" s="31"/>
      <c r="E266" s="31"/>
      <c r="F266" s="34"/>
      <c r="G266" s="34"/>
      <c r="H266" s="34"/>
      <c r="I266" s="187"/>
      <c r="J266" s="36"/>
      <c r="K266" s="296"/>
    </row>
    <row r="267" spans="1:11" x14ac:dyDescent="0.25">
      <c r="A267" s="310"/>
      <c r="B267" s="314"/>
      <c r="C267" s="30"/>
      <c r="D267" s="31"/>
      <c r="E267" s="31"/>
      <c r="F267" s="34"/>
      <c r="G267" s="34"/>
      <c r="H267" s="34"/>
      <c r="I267" s="187"/>
      <c r="J267" s="36"/>
      <c r="K267" s="296"/>
    </row>
    <row r="268" spans="1:11" x14ac:dyDescent="0.25">
      <c r="A268" s="310"/>
      <c r="B268" s="314"/>
      <c r="C268" s="30"/>
      <c r="D268" s="31"/>
      <c r="E268" s="31"/>
      <c r="F268" s="32"/>
      <c r="G268" s="38"/>
      <c r="H268" s="38"/>
      <c r="I268" s="176"/>
      <c r="J268" s="36"/>
      <c r="K268" s="296"/>
    </row>
    <row r="269" spans="1:11" x14ac:dyDescent="0.25">
      <c r="A269" s="316"/>
      <c r="B269" s="358"/>
      <c r="C269" s="36"/>
      <c r="D269" s="36"/>
      <c r="E269" s="36"/>
      <c r="F269" s="36"/>
      <c r="G269" s="36"/>
      <c r="H269" s="36"/>
      <c r="I269" s="191"/>
      <c r="J269" s="36"/>
      <c r="K269" s="296"/>
    </row>
    <row r="270" spans="1:11" x14ac:dyDescent="0.25">
      <c r="A270" s="28"/>
      <c r="B270" s="36"/>
      <c r="C270" s="36"/>
      <c r="D270" s="36"/>
      <c r="E270" s="36"/>
      <c r="F270" s="36"/>
      <c r="G270" s="36"/>
      <c r="H270" s="36"/>
      <c r="I270" s="191"/>
      <c r="J270" s="36"/>
      <c r="K270" s="296"/>
    </row>
    <row r="271" spans="1:11" x14ac:dyDescent="0.25">
      <c r="A271" s="28"/>
      <c r="B271" s="36"/>
      <c r="C271" s="40"/>
      <c r="D271" s="31"/>
      <c r="E271" s="31"/>
      <c r="F271" s="34"/>
      <c r="G271" s="34"/>
      <c r="H271" s="359" t="s">
        <v>352</v>
      </c>
      <c r="I271" s="360"/>
      <c r="J271" s="186">
        <f t="shared" ref="J271" si="7">SUM(J260:J269)</f>
        <v>37.200000000000003</v>
      </c>
      <c r="K271" s="296"/>
    </row>
    <row r="272" spans="1:11" x14ac:dyDescent="0.25">
      <c r="A272" s="28"/>
      <c r="B272" s="36"/>
      <c r="C272" s="40"/>
      <c r="D272" s="36"/>
      <c r="E272" s="36"/>
      <c r="F272" s="34"/>
      <c r="G272" s="34"/>
      <c r="H272" s="34"/>
      <c r="I272" s="187"/>
      <c r="J272" s="33"/>
      <c r="K272" s="356"/>
    </row>
    <row r="273" spans="1:11" x14ac:dyDescent="0.25">
      <c r="A273" s="294" t="s">
        <v>4</v>
      </c>
      <c r="B273" s="294" t="s">
        <v>336</v>
      </c>
      <c r="C273" s="294" t="s">
        <v>337</v>
      </c>
      <c r="D273" s="307" t="s">
        <v>6</v>
      </c>
      <c r="E273" s="307" t="s">
        <v>338</v>
      </c>
      <c r="F273" s="307" t="s">
        <v>339</v>
      </c>
      <c r="G273" s="294" t="s">
        <v>340</v>
      </c>
      <c r="H273" s="294" t="s">
        <v>341</v>
      </c>
      <c r="I273" s="357" t="s">
        <v>34</v>
      </c>
      <c r="J273" s="294" t="s">
        <v>324</v>
      </c>
      <c r="K273" s="294" t="s">
        <v>342</v>
      </c>
    </row>
    <row r="274" spans="1:11" x14ac:dyDescent="0.25">
      <c r="A274" s="294"/>
      <c r="B274" s="294"/>
      <c r="C274" s="294"/>
      <c r="D274" s="308"/>
      <c r="E274" s="308"/>
      <c r="F274" s="308"/>
      <c r="G274" s="294"/>
      <c r="H274" s="294"/>
      <c r="I274" s="357"/>
      <c r="J274" s="294"/>
      <c r="K274" s="294"/>
    </row>
    <row r="275" spans="1:11" x14ac:dyDescent="0.25">
      <c r="A275" s="28"/>
      <c r="B275" s="29"/>
      <c r="C275" s="30"/>
      <c r="D275" s="30" t="s">
        <v>25</v>
      </c>
      <c r="E275" s="31"/>
      <c r="F275" s="32"/>
      <c r="G275" s="32"/>
      <c r="H275" s="32"/>
      <c r="I275" s="187"/>
      <c r="J275" s="33"/>
      <c r="K275" s="295"/>
    </row>
    <row r="276" spans="1:11" x14ac:dyDescent="0.25">
      <c r="A276" s="309" t="s">
        <v>83</v>
      </c>
      <c r="B276" s="361" t="s">
        <v>84</v>
      </c>
      <c r="C276" s="30"/>
      <c r="D276" s="31"/>
      <c r="E276" s="31"/>
      <c r="F276" s="32"/>
      <c r="G276" s="32"/>
      <c r="H276" s="32"/>
      <c r="I276" s="187"/>
      <c r="J276" s="32"/>
      <c r="K276" s="296"/>
    </row>
    <row r="277" spans="1:11" x14ac:dyDescent="0.25">
      <c r="A277" s="310"/>
      <c r="B277" s="314"/>
      <c r="C277" s="30"/>
      <c r="D277" s="31"/>
      <c r="E277" s="31"/>
      <c r="F277" s="34"/>
      <c r="G277" s="34">
        <v>3.1</v>
      </c>
      <c r="H277" s="34"/>
      <c r="I277" s="187">
        <v>4</v>
      </c>
      <c r="J277" s="33">
        <f>G277*I277</f>
        <v>12.4</v>
      </c>
      <c r="K277" s="296"/>
    </row>
    <row r="278" spans="1:11" x14ac:dyDescent="0.25">
      <c r="A278" s="310"/>
      <c r="B278" s="314"/>
      <c r="C278" s="30"/>
      <c r="D278" s="31"/>
      <c r="E278" s="31"/>
      <c r="F278" s="34"/>
      <c r="G278" s="34"/>
      <c r="H278" s="34"/>
      <c r="I278" s="187"/>
      <c r="J278" s="33"/>
      <c r="K278" s="296"/>
    </row>
    <row r="279" spans="1:11" x14ac:dyDescent="0.25">
      <c r="A279" s="310"/>
      <c r="B279" s="314"/>
      <c r="C279" s="30"/>
      <c r="D279" s="31"/>
      <c r="E279" s="31"/>
      <c r="F279" s="34"/>
      <c r="G279" s="34"/>
      <c r="H279" s="34"/>
      <c r="I279" s="187"/>
      <c r="J279" s="33"/>
      <c r="K279" s="296"/>
    </row>
    <row r="280" spans="1:11" x14ac:dyDescent="0.25">
      <c r="A280" s="310"/>
      <c r="B280" s="314"/>
      <c r="C280" s="36"/>
      <c r="D280" s="36"/>
      <c r="E280" s="36"/>
      <c r="F280" s="36"/>
      <c r="G280" s="34"/>
      <c r="H280" s="34"/>
      <c r="I280" s="191"/>
      <c r="J280" s="33"/>
      <c r="K280" s="296"/>
    </row>
    <row r="281" spans="1:11" x14ac:dyDescent="0.25">
      <c r="A281" s="310"/>
      <c r="B281" s="314"/>
      <c r="C281" s="30"/>
      <c r="D281" s="31"/>
      <c r="E281" s="31"/>
      <c r="F281" s="34"/>
      <c r="G281" s="34"/>
      <c r="H281" s="34"/>
      <c r="I281" s="187"/>
      <c r="J281" s="33"/>
      <c r="K281" s="296"/>
    </row>
    <row r="282" spans="1:11" x14ac:dyDescent="0.25">
      <c r="A282" s="310"/>
      <c r="B282" s="314"/>
      <c r="C282" s="30"/>
      <c r="D282" s="31"/>
      <c r="E282" s="31"/>
      <c r="F282" s="34"/>
      <c r="G282" s="34"/>
      <c r="H282" s="34"/>
      <c r="I282" s="187"/>
      <c r="J282" s="36"/>
      <c r="K282" s="296"/>
    </row>
    <row r="283" spans="1:11" x14ac:dyDescent="0.25">
      <c r="A283" s="310"/>
      <c r="B283" s="314"/>
      <c r="C283" s="30"/>
      <c r="D283" s="31"/>
      <c r="E283" s="31"/>
      <c r="F283" s="34"/>
      <c r="G283" s="34"/>
      <c r="H283" s="34"/>
      <c r="I283" s="187"/>
      <c r="J283" s="36"/>
      <c r="K283" s="296"/>
    </row>
    <row r="284" spans="1:11" x14ac:dyDescent="0.25">
      <c r="A284" s="310"/>
      <c r="B284" s="314"/>
      <c r="C284" s="30"/>
      <c r="D284" s="31"/>
      <c r="E284" s="31"/>
      <c r="F284" s="32"/>
      <c r="G284" s="38"/>
      <c r="H284" s="38"/>
      <c r="I284" s="176"/>
      <c r="J284" s="36"/>
      <c r="K284" s="296"/>
    </row>
    <row r="285" spans="1:11" x14ac:dyDescent="0.25">
      <c r="A285" s="316"/>
      <c r="B285" s="358"/>
      <c r="C285" s="36"/>
      <c r="D285" s="36"/>
      <c r="E285" s="36"/>
      <c r="F285" s="36"/>
      <c r="G285" s="36"/>
      <c r="H285" s="36"/>
      <c r="I285" s="191"/>
      <c r="J285" s="36"/>
      <c r="K285" s="296"/>
    </row>
    <row r="286" spans="1:11" x14ac:dyDescent="0.25">
      <c r="A286" s="28"/>
      <c r="B286" s="36"/>
      <c r="C286" s="36"/>
      <c r="D286" s="36"/>
      <c r="E286" s="36"/>
      <c r="F286" s="36"/>
      <c r="G286" s="36"/>
      <c r="H286" s="36"/>
      <c r="I286" s="191"/>
      <c r="J286" s="36"/>
      <c r="K286" s="296"/>
    </row>
    <row r="287" spans="1:11" x14ac:dyDescent="0.25">
      <c r="A287" s="28"/>
      <c r="B287" s="36"/>
      <c r="C287" s="40"/>
      <c r="D287" s="31"/>
      <c r="E287" s="31"/>
      <c r="F287" s="34"/>
      <c r="G287" s="34"/>
      <c r="H287" s="359" t="s">
        <v>352</v>
      </c>
      <c r="I287" s="360"/>
      <c r="J287" s="186">
        <f t="shared" ref="J287" si="8">SUM(J276:J285)</f>
        <v>12.4</v>
      </c>
      <c r="K287" s="296"/>
    </row>
    <row r="288" spans="1:11" x14ac:dyDescent="0.25">
      <c r="A288" s="28"/>
      <c r="B288" s="36"/>
      <c r="C288" s="40"/>
      <c r="D288" s="36"/>
      <c r="E288" s="36"/>
      <c r="F288" s="34"/>
      <c r="G288" s="34"/>
      <c r="H288" s="34"/>
      <c r="I288" s="187"/>
      <c r="J288" s="33"/>
      <c r="K288" s="356"/>
    </row>
    <row r="289" spans="1:11" x14ac:dyDescent="0.25">
      <c r="A289" s="294" t="s">
        <v>4</v>
      </c>
      <c r="B289" s="294" t="s">
        <v>336</v>
      </c>
      <c r="C289" s="294" t="s">
        <v>337</v>
      </c>
      <c r="D289" s="307" t="s">
        <v>6</v>
      </c>
      <c r="E289" s="307" t="s">
        <v>338</v>
      </c>
      <c r="F289" s="307" t="s">
        <v>339</v>
      </c>
      <c r="G289" s="294" t="s">
        <v>340</v>
      </c>
      <c r="H289" s="294" t="s">
        <v>341</v>
      </c>
      <c r="I289" s="357" t="s">
        <v>34</v>
      </c>
      <c r="J289" s="294" t="s">
        <v>324</v>
      </c>
      <c r="K289" s="294" t="s">
        <v>342</v>
      </c>
    </row>
    <row r="290" spans="1:11" x14ac:dyDescent="0.25">
      <c r="A290" s="294"/>
      <c r="B290" s="294"/>
      <c r="C290" s="294"/>
      <c r="D290" s="308"/>
      <c r="E290" s="308"/>
      <c r="F290" s="308"/>
      <c r="G290" s="294"/>
      <c r="H290" s="294"/>
      <c r="I290" s="357"/>
      <c r="J290" s="294"/>
      <c r="K290" s="294"/>
    </row>
    <row r="291" spans="1:11" x14ac:dyDescent="0.25">
      <c r="A291" s="28"/>
      <c r="B291" s="29"/>
      <c r="C291" s="30"/>
      <c r="D291" s="30" t="s">
        <v>25</v>
      </c>
      <c r="E291" s="31"/>
      <c r="F291" s="32"/>
      <c r="G291" s="32"/>
      <c r="H291" s="32"/>
      <c r="I291" s="187"/>
      <c r="J291" s="33"/>
      <c r="K291" s="295"/>
    </row>
    <row r="292" spans="1:11" x14ac:dyDescent="0.25">
      <c r="A292" s="309" t="s">
        <v>85</v>
      </c>
      <c r="B292" s="361" t="s">
        <v>86</v>
      </c>
      <c r="C292" s="30"/>
      <c r="D292" s="31"/>
      <c r="E292" s="31"/>
      <c r="F292" s="32"/>
      <c r="G292" s="32"/>
      <c r="H292" s="32"/>
      <c r="I292" s="187"/>
      <c r="J292" s="32"/>
      <c r="K292" s="296"/>
    </row>
    <row r="293" spans="1:11" x14ac:dyDescent="0.25">
      <c r="A293" s="310"/>
      <c r="B293" s="314"/>
      <c r="C293" s="30"/>
      <c r="D293" s="31"/>
      <c r="E293" s="31"/>
      <c r="F293" s="34"/>
      <c r="G293" s="34">
        <v>2</v>
      </c>
      <c r="H293" s="34"/>
      <c r="I293" s="187">
        <v>2</v>
      </c>
      <c r="J293" s="33">
        <f>G293*I293</f>
        <v>4</v>
      </c>
      <c r="K293" s="296"/>
    </row>
    <row r="294" spans="1:11" x14ac:dyDescent="0.25">
      <c r="A294" s="310"/>
      <c r="B294" s="314"/>
      <c r="C294" s="30"/>
      <c r="D294" s="31"/>
      <c r="E294" s="31"/>
      <c r="F294" s="34"/>
      <c r="G294" s="34">
        <v>2.4</v>
      </c>
      <c r="H294" s="34"/>
      <c r="I294" s="187">
        <v>2</v>
      </c>
      <c r="J294" s="33">
        <f t="shared" ref="J294:J296" si="9">G294*I294</f>
        <v>4.8</v>
      </c>
      <c r="K294" s="296"/>
    </row>
    <row r="295" spans="1:11" x14ac:dyDescent="0.25">
      <c r="A295" s="310"/>
      <c r="B295" s="314"/>
      <c r="C295" s="30"/>
      <c r="D295" s="31"/>
      <c r="E295" s="31"/>
      <c r="F295" s="34"/>
      <c r="G295" s="34">
        <v>2.8</v>
      </c>
      <c r="H295" s="34"/>
      <c r="I295" s="187">
        <v>2</v>
      </c>
      <c r="J295" s="33">
        <f t="shared" si="9"/>
        <v>5.6</v>
      </c>
      <c r="K295" s="296"/>
    </row>
    <row r="296" spans="1:11" x14ac:dyDescent="0.25">
      <c r="A296" s="310"/>
      <c r="B296" s="314"/>
      <c r="C296" s="36"/>
      <c r="D296" s="36"/>
      <c r="E296" s="36"/>
      <c r="F296" s="36"/>
      <c r="G296" s="34">
        <v>3.2</v>
      </c>
      <c r="H296" s="34"/>
      <c r="I296" s="191">
        <v>2</v>
      </c>
      <c r="J296" s="33">
        <f t="shared" si="9"/>
        <v>6.4</v>
      </c>
      <c r="K296" s="296"/>
    </row>
    <row r="297" spans="1:11" x14ac:dyDescent="0.25">
      <c r="A297" s="310"/>
      <c r="B297" s="314"/>
      <c r="C297" s="30"/>
      <c r="D297" s="31"/>
      <c r="E297" s="31"/>
      <c r="F297" s="34"/>
      <c r="G297" s="34"/>
      <c r="H297" s="34"/>
      <c r="I297" s="187"/>
      <c r="J297" s="33"/>
      <c r="K297" s="296"/>
    </row>
    <row r="298" spans="1:11" x14ac:dyDescent="0.25">
      <c r="A298" s="310"/>
      <c r="B298" s="314"/>
      <c r="C298" s="30"/>
      <c r="D298" s="31"/>
      <c r="E298" s="31"/>
      <c r="F298" s="34"/>
      <c r="G298" s="34"/>
      <c r="H298" s="34"/>
      <c r="I298" s="187"/>
      <c r="J298" s="36"/>
      <c r="K298" s="296"/>
    </row>
    <row r="299" spans="1:11" x14ac:dyDescent="0.25">
      <c r="A299" s="310"/>
      <c r="B299" s="314"/>
      <c r="C299" s="30"/>
      <c r="D299" s="31"/>
      <c r="E299" s="31"/>
      <c r="F299" s="34"/>
      <c r="G299" s="34"/>
      <c r="H299" s="34"/>
      <c r="I299" s="187"/>
      <c r="J299" s="36"/>
      <c r="K299" s="296"/>
    </row>
    <row r="300" spans="1:11" x14ac:dyDescent="0.25">
      <c r="A300" s="310"/>
      <c r="B300" s="314"/>
      <c r="C300" s="30"/>
      <c r="D300" s="31"/>
      <c r="E300" s="31"/>
      <c r="F300" s="32"/>
      <c r="G300" s="38"/>
      <c r="H300" s="38"/>
      <c r="I300" s="176"/>
      <c r="J300" s="36"/>
      <c r="K300" s="296"/>
    </row>
    <row r="301" spans="1:11" x14ac:dyDescent="0.25">
      <c r="A301" s="316"/>
      <c r="B301" s="358"/>
      <c r="C301" s="36"/>
      <c r="D301" s="36"/>
      <c r="E301" s="36"/>
      <c r="F301" s="36"/>
      <c r="G301" s="36"/>
      <c r="H301" s="36"/>
      <c r="I301" s="191"/>
      <c r="J301" s="36"/>
      <c r="K301" s="296"/>
    </row>
    <row r="302" spans="1:11" x14ac:dyDescent="0.25">
      <c r="A302" s="28"/>
      <c r="B302" s="36"/>
      <c r="C302" s="36"/>
      <c r="D302" s="36"/>
      <c r="E302" s="36"/>
      <c r="F302" s="36"/>
      <c r="G302" s="36"/>
      <c r="H302" s="36"/>
      <c r="I302" s="191"/>
      <c r="J302" s="36"/>
      <c r="K302" s="296"/>
    </row>
    <row r="303" spans="1:11" x14ac:dyDescent="0.25">
      <c r="A303" s="28"/>
      <c r="B303" s="36"/>
      <c r="C303" s="40"/>
      <c r="D303" s="31"/>
      <c r="E303" s="31"/>
      <c r="F303" s="34"/>
      <c r="G303" s="34"/>
      <c r="H303" s="359" t="s">
        <v>352</v>
      </c>
      <c r="I303" s="360"/>
      <c r="J303" s="186">
        <f>SUM(J292:J301)</f>
        <v>20.8</v>
      </c>
      <c r="K303" s="296"/>
    </row>
    <row r="304" spans="1:11" x14ac:dyDescent="0.25">
      <c r="A304" s="28"/>
      <c r="B304" s="36"/>
      <c r="C304" s="40"/>
      <c r="D304" s="36"/>
      <c r="E304" s="36"/>
      <c r="F304" s="34"/>
      <c r="G304" s="34"/>
      <c r="H304" s="34"/>
      <c r="I304" s="187"/>
      <c r="J304" s="33"/>
      <c r="K304" s="356"/>
    </row>
    <row r="305" spans="1:11" x14ac:dyDescent="0.25">
      <c r="A305" s="294" t="s">
        <v>4</v>
      </c>
      <c r="B305" s="294" t="s">
        <v>336</v>
      </c>
      <c r="C305" s="294" t="s">
        <v>337</v>
      </c>
      <c r="D305" s="307" t="s">
        <v>6</v>
      </c>
      <c r="E305" s="307" t="s">
        <v>338</v>
      </c>
      <c r="F305" s="307" t="s">
        <v>339</v>
      </c>
      <c r="G305" s="294" t="s">
        <v>340</v>
      </c>
      <c r="H305" s="294" t="s">
        <v>341</v>
      </c>
      <c r="I305" s="357" t="s">
        <v>34</v>
      </c>
      <c r="J305" s="294" t="s">
        <v>324</v>
      </c>
      <c r="K305" s="294" t="s">
        <v>342</v>
      </c>
    </row>
    <row r="306" spans="1:11" x14ac:dyDescent="0.25">
      <c r="A306" s="294"/>
      <c r="B306" s="294"/>
      <c r="C306" s="294"/>
      <c r="D306" s="308"/>
      <c r="E306" s="308"/>
      <c r="F306" s="308"/>
      <c r="G306" s="294"/>
      <c r="H306" s="294"/>
      <c r="I306" s="357"/>
      <c r="J306" s="294"/>
      <c r="K306" s="294"/>
    </row>
    <row r="307" spans="1:11" x14ac:dyDescent="0.25">
      <c r="A307" s="28"/>
      <c r="B307" s="29"/>
      <c r="C307" s="30"/>
      <c r="D307" s="30" t="s">
        <v>13</v>
      </c>
      <c r="E307" s="31"/>
      <c r="F307" s="32"/>
      <c r="G307" s="32"/>
      <c r="H307" s="32"/>
      <c r="I307" s="187"/>
      <c r="J307" s="33"/>
      <c r="K307" s="295"/>
    </row>
    <row r="308" spans="1:11" x14ac:dyDescent="0.25">
      <c r="A308" s="309" t="s">
        <v>87</v>
      </c>
      <c r="B308" s="321" t="s">
        <v>88</v>
      </c>
      <c r="C308" s="30"/>
      <c r="D308" s="31"/>
      <c r="E308" s="31"/>
      <c r="F308" s="32"/>
      <c r="G308" s="32"/>
      <c r="H308" s="32"/>
      <c r="I308" s="187"/>
      <c r="J308" s="32"/>
      <c r="K308" s="296"/>
    </row>
    <row r="309" spans="1:11" x14ac:dyDescent="0.25">
      <c r="A309" s="310"/>
      <c r="B309" s="314"/>
      <c r="C309" s="30"/>
      <c r="D309" s="31"/>
      <c r="E309" s="31" t="s">
        <v>929</v>
      </c>
      <c r="F309" s="34">
        <v>1.5</v>
      </c>
      <c r="G309" s="34"/>
      <c r="H309" s="34"/>
      <c r="I309" s="187">
        <v>2</v>
      </c>
      <c r="J309" s="33">
        <f>E309*F309*I309</f>
        <v>15.24</v>
      </c>
      <c r="K309" s="296"/>
    </row>
    <row r="310" spans="1:11" x14ac:dyDescent="0.25">
      <c r="A310" s="310"/>
      <c r="B310" s="314"/>
      <c r="C310" s="30"/>
      <c r="D310" s="31"/>
      <c r="E310" s="31"/>
      <c r="F310" s="34"/>
      <c r="G310" s="34"/>
      <c r="H310" s="34"/>
      <c r="I310" s="187"/>
      <c r="J310" s="33"/>
      <c r="K310" s="296"/>
    </row>
    <row r="311" spans="1:11" x14ac:dyDescent="0.25">
      <c r="A311" s="310"/>
      <c r="B311" s="314"/>
      <c r="C311" s="30"/>
      <c r="D311" s="31"/>
      <c r="E311" s="31"/>
      <c r="F311" s="34"/>
      <c r="G311" s="34"/>
      <c r="H311" s="34"/>
      <c r="I311" s="187"/>
      <c r="J311" s="33"/>
      <c r="K311" s="296"/>
    </row>
    <row r="312" spans="1:11" x14ac:dyDescent="0.25">
      <c r="A312" s="310"/>
      <c r="B312" s="314"/>
      <c r="C312" s="36"/>
      <c r="D312" s="36"/>
      <c r="E312" s="36"/>
      <c r="F312" s="36"/>
      <c r="G312" s="34"/>
      <c r="H312" s="34"/>
      <c r="I312" s="191"/>
      <c r="J312" s="33"/>
      <c r="K312" s="296"/>
    </row>
    <row r="313" spans="1:11" x14ac:dyDescent="0.25">
      <c r="A313" s="310"/>
      <c r="B313" s="314"/>
      <c r="C313" s="30"/>
      <c r="D313" s="31"/>
      <c r="E313" s="31"/>
      <c r="F313" s="34"/>
      <c r="G313" s="34"/>
      <c r="H313" s="34"/>
      <c r="I313" s="187"/>
      <c r="J313" s="33"/>
      <c r="K313" s="296"/>
    </row>
    <row r="314" spans="1:11" x14ac:dyDescent="0.25">
      <c r="A314" s="310"/>
      <c r="B314" s="314"/>
      <c r="C314" s="30"/>
      <c r="D314" s="31"/>
      <c r="E314" s="31"/>
      <c r="F314" s="34"/>
      <c r="G314" s="34"/>
      <c r="H314" s="34"/>
      <c r="I314" s="187"/>
      <c r="J314" s="36"/>
      <c r="K314" s="296"/>
    </row>
    <row r="315" spans="1:11" x14ac:dyDescent="0.25">
      <c r="A315" s="310"/>
      <c r="B315" s="314"/>
      <c r="C315" s="30"/>
      <c r="D315" s="31"/>
      <c r="E315" s="31"/>
      <c r="F315" s="34"/>
      <c r="G315" s="34"/>
      <c r="H315" s="34"/>
      <c r="I315" s="187"/>
      <c r="J315" s="36"/>
      <c r="K315" s="296"/>
    </row>
    <row r="316" spans="1:11" x14ac:dyDescent="0.25">
      <c r="A316" s="310"/>
      <c r="B316" s="314"/>
      <c r="C316" s="30"/>
      <c r="D316" s="31"/>
      <c r="E316" s="31"/>
      <c r="F316" s="32"/>
      <c r="G316" s="38"/>
      <c r="H316" s="38"/>
      <c r="I316" s="176"/>
      <c r="J316" s="36"/>
      <c r="K316" s="296"/>
    </row>
    <row r="317" spans="1:11" x14ac:dyDescent="0.25">
      <c r="A317" s="316"/>
      <c r="B317" s="314"/>
      <c r="C317" s="36"/>
      <c r="D317" s="36"/>
      <c r="E317" s="36"/>
      <c r="F317" s="36"/>
      <c r="G317" s="36"/>
      <c r="H317" s="36"/>
      <c r="I317" s="191"/>
      <c r="J317" s="36"/>
      <c r="K317" s="296"/>
    </row>
    <row r="318" spans="1:11" x14ac:dyDescent="0.25">
      <c r="A318" s="28"/>
      <c r="B318" s="358"/>
      <c r="C318" s="36"/>
      <c r="D318" s="36"/>
      <c r="E318" s="36"/>
      <c r="F318" s="36"/>
      <c r="G318" s="36"/>
      <c r="H318" s="36"/>
      <c r="I318" s="191"/>
      <c r="J318" s="36"/>
      <c r="K318" s="296"/>
    </row>
    <row r="319" spans="1:11" x14ac:dyDescent="0.25">
      <c r="A319" s="28"/>
      <c r="B319" s="36"/>
      <c r="C319" s="40"/>
      <c r="D319" s="31"/>
      <c r="E319" s="31"/>
      <c r="F319" s="34"/>
      <c r="G319" s="34"/>
      <c r="H319" s="359" t="s">
        <v>352</v>
      </c>
      <c r="I319" s="360"/>
      <c r="J319" s="186">
        <f t="shared" ref="J319" si="10">SUM(J308:J317)</f>
        <v>15.24</v>
      </c>
      <c r="K319" s="296"/>
    </row>
    <row r="320" spans="1:11" x14ac:dyDescent="0.25">
      <c r="A320" s="28"/>
      <c r="B320" s="36"/>
      <c r="C320" s="40"/>
      <c r="D320" s="36"/>
      <c r="E320" s="36"/>
      <c r="F320" s="34"/>
      <c r="G320" s="34"/>
      <c r="H320" s="34"/>
      <c r="I320" s="187"/>
      <c r="J320" s="33"/>
      <c r="K320" s="356"/>
    </row>
    <row r="321" spans="1:11" x14ac:dyDescent="0.25">
      <c r="A321" s="294" t="s">
        <v>4</v>
      </c>
      <c r="B321" s="294" t="s">
        <v>336</v>
      </c>
      <c r="C321" s="294" t="s">
        <v>337</v>
      </c>
      <c r="D321" s="307" t="s">
        <v>6</v>
      </c>
      <c r="E321" s="307" t="s">
        <v>338</v>
      </c>
      <c r="F321" s="307" t="s">
        <v>339</v>
      </c>
      <c r="G321" s="294" t="s">
        <v>340</v>
      </c>
      <c r="H321" s="294" t="s">
        <v>341</v>
      </c>
      <c r="I321" s="357" t="s">
        <v>34</v>
      </c>
      <c r="J321" s="294" t="s">
        <v>324</v>
      </c>
      <c r="K321" s="294" t="s">
        <v>342</v>
      </c>
    </row>
    <row r="322" spans="1:11" x14ac:dyDescent="0.25">
      <c r="A322" s="294"/>
      <c r="B322" s="294"/>
      <c r="C322" s="294"/>
      <c r="D322" s="308"/>
      <c r="E322" s="308"/>
      <c r="F322" s="308"/>
      <c r="G322" s="294"/>
      <c r="H322" s="294"/>
      <c r="I322" s="357"/>
      <c r="J322" s="294"/>
      <c r="K322" s="294"/>
    </row>
    <row r="323" spans="1:11" x14ac:dyDescent="0.25">
      <c r="A323" s="28"/>
      <c r="B323" s="29"/>
      <c r="C323" s="30"/>
      <c r="D323" s="30" t="s">
        <v>13</v>
      </c>
      <c r="E323" s="31"/>
      <c r="F323" s="32"/>
      <c r="G323" s="32"/>
      <c r="H323" s="32"/>
      <c r="I323" s="187"/>
      <c r="J323" s="33"/>
      <c r="K323" s="295"/>
    </row>
    <row r="324" spans="1:11" x14ac:dyDescent="0.25">
      <c r="A324" s="309" t="s">
        <v>89</v>
      </c>
      <c r="B324" s="348" t="s">
        <v>90</v>
      </c>
      <c r="C324" s="30"/>
      <c r="D324" s="31"/>
      <c r="E324" s="31"/>
      <c r="F324" s="32"/>
      <c r="G324" s="32"/>
      <c r="H324" s="32"/>
      <c r="I324" s="187"/>
      <c r="J324" s="32"/>
      <c r="K324" s="296"/>
    </row>
    <row r="325" spans="1:11" x14ac:dyDescent="0.25">
      <c r="A325" s="310"/>
      <c r="B325" s="314"/>
      <c r="C325" s="30"/>
      <c r="D325" s="31"/>
      <c r="E325" s="31" t="s">
        <v>930</v>
      </c>
      <c r="F325" s="34"/>
      <c r="G325" s="34">
        <v>3.4</v>
      </c>
      <c r="H325" s="34"/>
      <c r="I325" s="187">
        <v>2</v>
      </c>
      <c r="J325" s="33">
        <f>E325*G325*I325</f>
        <v>53.856000000000002</v>
      </c>
      <c r="K325" s="296"/>
    </row>
    <row r="326" spans="1:11" x14ac:dyDescent="0.25">
      <c r="A326" s="310"/>
      <c r="B326" s="314"/>
      <c r="C326" s="30"/>
      <c r="D326" s="31"/>
      <c r="E326" s="31" t="s">
        <v>931</v>
      </c>
      <c r="F326" s="34"/>
      <c r="G326" s="34">
        <v>4.05</v>
      </c>
      <c r="H326" s="34"/>
      <c r="I326" s="187">
        <v>2</v>
      </c>
      <c r="J326" s="33">
        <f>E326*G326*I326</f>
        <v>58.481999999999992</v>
      </c>
      <c r="K326" s="296"/>
    </row>
    <row r="327" spans="1:11" x14ac:dyDescent="0.25">
      <c r="A327" s="310"/>
      <c r="B327" s="314"/>
      <c r="C327" s="30"/>
      <c r="D327" s="31"/>
      <c r="E327" s="31" t="s">
        <v>932</v>
      </c>
      <c r="F327" s="34"/>
      <c r="G327" s="34">
        <v>2</v>
      </c>
      <c r="H327" s="34"/>
      <c r="I327" s="187">
        <v>2</v>
      </c>
      <c r="J327" s="33">
        <f>E327*G327*I327</f>
        <v>1</v>
      </c>
      <c r="K327" s="296"/>
    </row>
    <row r="328" spans="1:11" x14ac:dyDescent="0.25">
      <c r="A328" s="310"/>
      <c r="B328" s="314"/>
      <c r="C328" s="36"/>
      <c r="D328" s="36"/>
      <c r="E328" s="92" t="s">
        <v>932</v>
      </c>
      <c r="F328" s="36"/>
      <c r="G328" s="34">
        <v>3.5</v>
      </c>
      <c r="H328" s="34"/>
      <c r="I328" s="193">
        <v>2</v>
      </c>
      <c r="J328" s="33">
        <f>E328*G328*I328</f>
        <v>1.75</v>
      </c>
      <c r="K328" s="296"/>
    </row>
    <row r="329" spans="1:11" x14ac:dyDescent="0.25">
      <c r="A329" s="310"/>
      <c r="B329" s="314"/>
      <c r="C329" s="30"/>
      <c r="D329" s="31"/>
      <c r="E329" s="31" t="s">
        <v>933</v>
      </c>
      <c r="F329" s="34"/>
      <c r="G329" s="34">
        <v>4.3499999999999996</v>
      </c>
      <c r="H329" s="34"/>
      <c r="I329" s="187">
        <v>8</v>
      </c>
      <c r="J329" s="33">
        <f>E329*G329*I329</f>
        <v>20.88</v>
      </c>
      <c r="K329" s="296"/>
    </row>
    <row r="330" spans="1:11" x14ac:dyDescent="0.25">
      <c r="A330" s="310"/>
      <c r="B330" s="314"/>
      <c r="C330" s="30"/>
      <c r="D330" s="31"/>
      <c r="E330" s="31"/>
      <c r="F330" s="34"/>
      <c r="G330" s="34"/>
      <c r="H330" s="34"/>
      <c r="I330" s="187"/>
      <c r="J330" s="36"/>
      <c r="K330" s="296"/>
    </row>
    <row r="331" spans="1:11" x14ac:dyDescent="0.25">
      <c r="A331" s="310"/>
      <c r="B331" s="314"/>
      <c r="C331" s="30"/>
      <c r="D331" s="31"/>
      <c r="E331" s="31"/>
      <c r="F331" s="34"/>
      <c r="G331" s="34"/>
      <c r="H331" s="34"/>
      <c r="I331" s="187"/>
      <c r="J331" s="36"/>
      <c r="K331" s="296"/>
    </row>
    <row r="332" spans="1:11" x14ac:dyDescent="0.25">
      <c r="A332" s="310"/>
      <c r="B332" s="314"/>
      <c r="C332" s="30"/>
      <c r="D332" s="31"/>
      <c r="E332" s="31"/>
      <c r="F332" s="32"/>
      <c r="G332" s="38"/>
      <c r="H332" s="38"/>
      <c r="I332" s="176"/>
      <c r="J332" s="36"/>
      <c r="K332" s="296"/>
    </row>
    <row r="333" spans="1:11" x14ac:dyDescent="0.25">
      <c r="A333" s="316"/>
      <c r="B333" s="358"/>
      <c r="C333" s="36"/>
      <c r="D333" s="36"/>
      <c r="E333" s="36"/>
      <c r="F333" s="36"/>
      <c r="G333" s="36"/>
      <c r="H333" s="36"/>
      <c r="I333" s="191"/>
      <c r="J333" s="36"/>
      <c r="K333" s="296"/>
    </row>
    <row r="334" spans="1:11" x14ac:dyDescent="0.25">
      <c r="A334" s="28"/>
      <c r="B334" s="36"/>
      <c r="C334" s="36"/>
      <c r="D334" s="36"/>
      <c r="E334" s="36"/>
      <c r="F334" s="36"/>
      <c r="G334" s="36"/>
      <c r="H334" s="36"/>
      <c r="I334" s="191"/>
      <c r="J334" s="36"/>
      <c r="K334" s="296"/>
    </row>
    <row r="335" spans="1:11" x14ac:dyDescent="0.25">
      <c r="A335" s="28"/>
      <c r="B335" s="36"/>
      <c r="C335" s="40"/>
      <c r="D335" s="31"/>
      <c r="E335" s="31"/>
      <c r="F335" s="34"/>
      <c r="G335" s="34"/>
      <c r="H335" s="359" t="s">
        <v>352</v>
      </c>
      <c r="I335" s="360"/>
      <c r="J335" s="186">
        <f t="shared" ref="J335" si="11">SUM(J324:J333)</f>
        <v>135.96799999999999</v>
      </c>
      <c r="K335" s="296"/>
    </row>
    <row r="336" spans="1:11" x14ac:dyDescent="0.25">
      <c r="A336" s="28"/>
      <c r="B336" s="36"/>
      <c r="C336" s="40"/>
      <c r="D336" s="36"/>
      <c r="E336" s="36"/>
      <c r="F336" s="34"/>
      <c r="G336" s="34"/>
      <c r="H336" s="34"/>
      <c r="I336" s="187"/>
      <c r="J336" s="33"/>
      <c r="K336" s="356"/>
    </row>
    <row r="337" spans="1:11" x14ac:dyDescent="0.25">
      <c r="A337" s="294" t="s">
        <v>4</v>
      </c>
      <c r="B337" s="294" t="s">
        <v>336</v>
      </c>
      <c r="C337" s="294" t="s">
        <v>337</v>
      </c>
      <c r="D337" s="307" t="s">
        <v>6</v>
      </c>
      <c r="E337" s="307" t="s">
        <v>338</v>
      </c>
      <c r="F337" s="307" t="s">
        <v>339</v>
      </c>
      <c r="G337" s="294" t="s">
        <v>340</v>
      </c>
      <c r="H337" s="294" t="s">
        <v>341</v>
      </c>
      <c r="I337" s="357" t="s">
        <v>34</v>
      </c>
      <c r="J337" s="294" t="s">
        <v>324</v>
      </c>
      <c r="K337" s="294" t="s">
        <v>342</v>
      </c>
    </row>
    <row r="338" spans="1:11" x14ac:dyDescent="0.25">
      <c r="A338" s="294"/>
      <c r="B338" s="294"/>
      <c r="C338" s="294"/>
      <c r="D338" s="308"/>
      <c r="E338" s="308"/>
      <c r="F338" s="308"/>
      <c r="G338" s="294"/>
      <c r="H338" s="294"/>
      <c r="I338" s="357"/>
      <c r="J338" s="294"/>
      <c r="K338" s="294"/>
    </row>
    <row r="339" spans="1:11" x14ac:dyDescent="0.25">
      <c r="A339" s="28"/>
      <c r="B339" s="29"/>
      <c r="C339" s="30"/>
      <c r="D339" s="30" t="s">
        <v>34</v>
      </c>
      <c r="E339" s="31"/>
      <c r="F339" s="32"/>
      <c r="G339" s="32"/>
      <c r="H339" s="32"/>
      <c r="I339" s="187"/>
      <c r="J339" s="33"/>
      <c r="K339" s="295"/>
    </row>
    <row r="340" spans="1:11" x14ac:dyDescent="0.25">
      <c r="A340" s="309" t="s">
        <v>91</v>
      </c>
      <c r="B340" s="348" t="s">
        <v>92</v>
      </c>
      <c r="C340" s="30"/>
      <c r="D340" s="31"/>
      <c r="E340" s="31"/>
      <c r="F340" s="32"/>
      <c r="G340" s="32"/>
      <c r="H340" s="32"/>
      <c r="I340" s="187"/>
      <c r="J340" s="32"/>
      <c r="K340" s="296"/>
    </row>
    <row r="341" spans="1:11" x14ac:dyDescent="0.25">
      <c r="A341" s="310"/>
      <c r="B341" s="343"/>
      <c r="C341" s="30"/>
      <c r="D341" s="31"/>
      <c r="E341" s="31"/>
      <c r="F341" s="34"/>
      <c r="G341" s="34"/>
      <c r="H341" s="34"/>
      <c r="I341" s="187">
        <v>1</v>
      </c>
      <c r="J341" s="33">
        <v>1</v>
      </c>
      <c r="K341" s="296"/>
    </row>
    <row r="342" spans="1:11" x14ac:dyDescent="0.25">
      <c r="A342" s="310"/>
      <c r="B342" s="343"/>
      <c r="C342" s="30"/>
      <c r="D342" s="31"/>
      <c r="E342" s="31"/>
      <c r="F342" s="34"/>
      <c r="G342" s="34"/>
      <c r="H342" s="34"/>
      <c r="I342" s="187"/>
      <c r="J342" s="33"/>
      <c r="K342" s="296"/>
    </row>
    <row r="343" spans="1:11" x14ac:dyDescent="0.25">
      <c r="A343" s="310"/>
      <c r="B343" s="343"/>
      <c r="C343" s="30"/>
      <c r="D343" s="31"/>
      <c r="E343" s="31"/>
      <c r="F343" s="34"/>
      <c r="G343" s="34"/>
      <c r="H343" s="34"/>
      <c r="I343" s="187"/>
      <c r="J343" s="33"/>
      <c r="K343" s="296"/>
    </row>
    <row r="344" spans="1:11" x14ac:dyDescent="0.25">
      <c r="A344" s="310"/>
      <c r="B344" s="343"/>
      <c r="C344" s="36"/>
      <c r="D344" s="36"/>
      <c r="E344" s="92"/>
      <c r="F344" s="36"/>
      <c r="G344" s="34"/>
      <c r="H344" s="34"/>
      <c r="I344" s="193"/>
      <c r="J344" s="33"/>
      <c r="K344" s="296"/>
    </row>
    <row r="345" spans="1:11" x14ac:dyDescent="0.25">
      <c r="A345" s="310"/>
      <c r="B345" s="343"/>
      <c r="C345" s="30"/>
      <c r="D345" s="31"/>
      <c r="E345" s="31"/>
      <c r="F345" s="34"/>
      <c r="G345" s="34"/>
      <c r="H345" s="34"/>
      <c r="I345" s="187"/>
      <c r="J345" s="33"/>
      <c r="K345" s="296"/>
    </row>
    <row r="346" spans="1:11" x14ac:dyDescent="0.25">
      <c r="A346" s="310"/>
      <c r="B346" s="343"/>
      <c r="C346" s="30"/>
      <c r="D346" s="31"/>
      <c r="E346" s="31"/>
      <c r="F346" s="34"/>
      <c r="G346" s="34"/>
      <c r="H346" s="34"/>
      <c r="I346" s="187"/>
      <c r="J346" s="36"/>
      <c r="K346" s="296"/>
    </row>
    <row r="347" spans="1:11" x14ac:dyDescent="0.25">
      <c r="A347" s="310"/>
      <c r="B347" s="343"/>
      <c r="C347" s="30"/>
      <c r="D347" s="31"/>
      <c r="E347" s="31"/>
      <c r="F347" s="34"/>
      <c r="G347" s="34"/>
      <c r="H347" s="34"/>
      <c r="I347" s="187"/>
      <c r="J347" s="36"/>
      <c r="K347" s="296"/>
    </row>
    <row r="348" spans="1:11" x14ac:dyDescent="0.25">
      <c r="A348" s="310"/>
      <c r="B348" s="343"/>
      <c r="C348" s="30"/>
      <c r="D348" s="31"/>
      <c r="E348" s="31"/>
      <c r="F348" s="32"/>
      <c r="G348" s="38"/>
      <c r="H348" s="38"/>
      <c r="I348" s="193"/>
      <c r="J348" s="36"/>
      <c r="K348" s="296"/>
    </row>
    <row r="349" spans="1:11" x14ac:dyDescent="0.25">
      <c r="A349" s="316"/>
      <c r="B349" s="349"/>
      <c r="C349" s="36"/>
      <c r="D349" s="36"/>
      <c r="E349" s="92"/>
      <c r="F349" s="36"/>
      <c r="G349" s="36"/>
      <c r="H349" s="36"/>
      <c r="I349" s="193"/>
      <c r="J349" s="36"/>
      <c r="K349" s="296"/>
    </row>
    <row r="350" spans="1:11" x14ac:dyDescent="0.25">
      <c r="A350" s="28"/>
      <c r="B350" s="36"/>
      <c r="C350" s="36"/>
      <c r="D350" s="36"/>
      <c r="E350" s="92"/>
      <c r="F350" s="36"/>
      <c r="G350" s="36"/>
      <c r="H350" s="36"/>
      <c r="I350" s="191"/>
      <c r="J350" s="36"/>
      <c r="K350" s="296"/>
    </row>
    <row r="351" spans="1:11" x14ac:dyDescent="0.25">
      <c r="A351" s="28"/>
      <c r="B351" s="36"/>
      <c r="C351" s="40"/>
      <c r="D351" s="31"/>
      <c r="E351" s="31"/>
      <c r="F351" s="34"/>
      <c r="G351" s="34"/>
      <c r="H351" s="359" t="s">
        <v>352</v>
      </c>
      <c r="I351" s="360"/>
      <c r="J351" s="186">
        <f t="shared" ref="J351:J367" si="12">SUM(J340:J349)</f>
        <v>1</v>
      </c>
      <c r="K351" s="296"/>
    </row>
    <row r="352" spans="1:11" x14ac:dyDescent="0.25">
      <c r="A352" s="28"/>
      <c r="B352" s="36"/>
      <c r="C352" s="40"/>
      <c r="D352" s="36"/>
      <c r="E352" s="36"/>
      <c r="F352" s="34"/>
      <c r="G352" s="34"/>
      <c r="H352" s="34"/>
      <c r="I352" s="187"/>
      <c r="J352" s="33"/>
      <c r="K352" s="356"/>
    </row>
    <row r="353" spans="1:11" x14ac:dyDescent="0.25">
      <c r="A353" s="294" t="s">
        <v>4</v>
      </c>
      <c r="B353" s="294" t="s">
        <v>336</v>
      </c>
      <c r="C353" s="294" t="s">
        <v>337</v>
      </c>
      <c r="D353" s="307" t="s">
        <v>6</v>
      </c>
      <c r="E353" s="307" t="s">
        <v>338</v>
      </c>
      <c r="F353" s="307" t="s">
        <v>339</v>
      </c>
      <c r="G353" s="294" t="s">
        <v>340</v>
      </c>
      <c r="H353" s="294" t="s">
        <v>341</v>
      </c>
      <c r="I353" s="357" t="s">
        <v>34</v>
      </c>
      <c r="J353" s="294" t="s">
        <v>324</v>
      </c>
      <c r="K353" s="294" t="s">
        <v>342</v>
      </c>
    </row>
    <row r="354" spans="1:11" x14ac:dyDescent="0.25">
      <c r="A354" s="294"/>
      <c r="B354" s="294"/>
      <c r="C354" s="294"/>
      <c r="D354" s="308"/>
      <c r="E354" s="308"/>
      <c r="F354" s="308"/>
      <c r="G354" s="294"/>
      <c r="H354" s="294"/>
      <c r="I354" s="357"/>
      <c r="J354" s="294"/>
      <c r="K354" s="294"/>
    </row>
    <row r="355" spans="1:11" x14ac:dyDescent="0.25">
      <c r="A355" s="28"/>
      <c r="B355" s="29"/>
      <c r="C355" s="30"/>
      <c r="D355" s="30" t="s">
        <v>34</v>
      </c>
      <c r="E355" s="31"/>
      <c r="F355" s="32"/>
      <c r="G355" s="32"/>
      <c r="H355" s="32"/>
      <c r="I355" s="187"/>
      <c r="J355" s="33"/>
      <c r="K355" s="295"/>
    </row>
    <row r="356" spans="1:11" x14ac:dyDescent="0.25">
      <c r="A356" s="309" t="s">
        <v>93</v>
      </c>
      <c r="B356" s="348" t="s">
        <v>934</v>
      </c>
      <c r="C356" s="30"/>
      <c r="D356" s="31"/>
      <c r="E356" s="31"/>
      <c r="F356" s="32"/>
      <c r="G356" s="32"/>
      <c r="H356" s="32"/>
      <c r="I356" s="187"/>
      <c r="J356" s="32"/>
      <c r="K356" s="296"/>
    </row>
    <row r="357" spans="1:11" x14ac:dyDescent="0.25">
      <c r="A357" s="310"/>
      <c r="B357" s="343"/>
      <c r="C357" s="30"/>
      <c r="D357" s="31"/>
      <c r="E357" s="31"/>
      <c r="F357" s="34"/>
      <c r="G357" s="34"/>
      <c r="H357" s="34"/>
      <c r="I357" s="187">
        <v>2</v>
      </c>
      <c r="J357" s="33">
        <v>2</v>
      </c>
      <c r="K357" s="296"/>
    </row>
    <row r="358" spans="1:11" x14ac:dyDescent="0.25">
      <c r="A358" s="310"/>
      <c r="B358" s="343"/>
      <c r="C358" s="30"/>
      <c r="D358" s="31"/>
      <c r="E358" s="31"/>
      <c r="F358" s="34"/>
      <c r="G358" s="34"/>
      <c r="H358" s="34"/>
      <c r="I358" s="187"/>
      <c r="J358" s="33"/>
      <c r="K358" s="296"/>
    </row>
    <row r="359" spans="1:11" x14ac:dyDescent="0.25">
      <c r="A359" s="310"/>
      <c r="B359" s="343"/>
      <c r="C359" s="30"/>
      <c r="D359" s="31"/>
      <c r="E359" s="31"/>
      <c r="F359" s="34"/>
      <c r="G359" s="34"/>
      <c r="H359" s="34"/>
      <c r="I359" s="187"/>
      <c r="J359" s="33"/>
      <c r="K359" s="296"/>
    </row>
    <row r="360" spans="1:11" x14ac:dyDescent="0.25">
      <c r="A360" s="310"/>
      <c r="B360" s="343"/>
      <c r="C360" s="36"/>
      <c r="D360" s="36"/>
      <c r="E360" s="92"/>
      <c r="F360" s="36"/>
      <c r="G360" s="34"/>
      <c r="H360" s="34"/>
      <c r="I360" s="193"/>
      <c r="J360" s="33"/>
      <c r="K360" s="296"/>
    </row>
    <row r="361" spans="1:11" x14ac:dyDescent="0.25">
      <c r="A361" s="310"/>
      <c r="B361" s="343"/>
      <c r="C361" s="30"/>
      <c r="D361" s="31"/>
      <c r="E361" s="31"/>
      <c r="F361" s="34"/>
      <c r="G361" s="34"/>
      <c r="H361" s="34"/>
      <c r="I361" s="187"/>
      <c r="J361" s="33"/>
      <c r="K361" s="296"/>
    </row>
    <row r="362" spans="1:11" x14ac:dyDescent="0.25">
      <c r="A362" s="310"/>
      <c r="B362" s="343"/>
      <c r="C362" s="30"/>
      <c r="D362" s="31"/>
      <c r="E362" s="31"/>
      <c r="F362" s="34"/>
      <c r="G362" s="34"/>
      <c r="H362" s="34"/>
      <c r="I362" s="187"/>
      <c r="J362" s="36"/>
      <c r="K362" s="296"/>
    </row>
    <row r="363" spans="1:11" x14ac:dyDescent="0.25">
      <c r="A363" s="310"/>
      <c r="B363" s="343"/>
      <c r="C363" s="30"/>
      <c r="D363" s="31"/>
      <c r="E363" s="31"/>
      <c r="F363" s="34"/>
      <c r="G363" s="34"/>
      <c r="H363" s="34"/>
      <c r="I363" s="187"/>
      <c r="J363" s="36"/>
      <c r="K363" s="296"/>
    </row>
    <row r="364" spans="1:11" x14ac:dyDescent="0.25">
      <c r="A364" s="310"/>
      <c r="B364" s="343"/>
      <c r="C364" s="30"/>
      <c r="D364" s="31"/>
      <c r="E364" s="31"/>
      <c r="F364" s="32"/>
      <c r="G364" s="38"/>
      <c r="H364" s="38"/>
      <c r="I364" s="193"/>
      <c r="J364" s="36"/>
      <c r="K364" s="296"/>
    </row>
    <row r="365" spans="1:11" x14ac:dyDescent="0.25">
      <c r="A365" s="316"/>
      <c r="B365" s="349"/>
      <c r="C365" s="36"/>
      <c r="D365" s="36"/>
      <c r="E365" s="36"/>
      <c r="F365" s="36"/>
      <c r="G365" s="36"/>
      <c r="H365" s="36"/>
      <c r="I365" s="191"/>
      <c r="J365" s="36"/>
      <c r="K365" s="296"/>
    </row>
    <row r="366" spans="1:11" x14ac:dyDescent="0.25">
      <c r="A366" s="28"/>
      <c r="B366" s="36"/>
      <c r="C366" s="36"/>
      <c r="D366" s="36"/>
      <c r="E366" s="36"/>
      <c r="F366" s="36"/>
      <c r="G366" s="36"/>
      <c r="H366" s="36"/>
      <c r="I366" s="191"/>
      <c r="J366" s="36"/>
      <c r="K366" s="296"/>
    </row>
    <row r="367" spans="1:11" x14ac:dyDescent="0.25">
      <c r="A367" s="28"/>
      <c r="B367" s="36"/>
      <c r="C367" s="40"/>
      <c r="D367" s="31"/>
      <c r="E367" s="31"/>
      <c r="F367" s="34"/>
      <c r="G367" s="34"/>
      <c r="H367" s="359" t="s">
        <v>352</v>
      </c>
      <c r="I367" s="360"/>
      <c r="J367" s="186">
        <f t="shared" si="12"/>
        <v>2</v>
      </c>
      <c r="K367" s="296"/>
    </row>
    <row r="368" spans="1:11" x14ac:dyDescent="0.25">
      <c r="A368" s="28"/>
      <c r="B368" s="36"/>
      <c r="C368" s="40"/>
      <c r="D368" s="36"/>
      <c r="E368" s="36"/>
      <c r="F368" s="34"/>
      <c r="G368" s="34"/>
      <c r="H368" s="34"/>
      <c r="I368" s="187"/>
      <c r="J368" s="33"/>
      <c r="K368" s="356"/>
    </row>
    <row r="369" spans="1:11" x14ac:dyDescent="0.25">
      <c r="A369" s="306" t="s">
        <v>4</v>
      </c>
      <c r="B369" s="306" t="s">
        <v>336</v>
      </c>
      <c r="C369" s="306" t="s">
        <v>337</v>
      </c>
      <c r="D369" s="298" t="s">
        <v>6</v>
      </c>
      <c r="E369" s="298" t="s">
        <v>338</v>
      </c>
      <c r="F369" s="298" t="s">
        <v>339</v>
      </c>
      <c r="G369" s="306" t="s">
        <v>340</v>
      </c>
      <c r="H369" s="306" t="s">
        <v>341</v>
      </c>
      <c r="I369" s="345" t="s">
        <v>34</v>
      </c>
      <c r="J369" s="306" t="s">
        <v>324</v>
      </c>
      <c r="K369" s="306" t="s">
        <v>342</v>
      </c>
    </row>
    <row r="370" spans="1:11" x14ac:dyDescent="0.25">
      <c r="A370" s="306"/>
      <c r="B370" s="306"/>
      <c r="C370" s="306"/>
      <c r="D370" s="299"/>
      <c r="E370" s="299"/>
      <c r="F370" s="299"/>
      <c r="G370" s="306"/>
      <c r="H370" s="306"/>
      <c r="I370" s="345"/>
      <c r="J370" s="306"/>
      <c r="K370" s="306"/>
    </row>
    <row r="371" spans="1:11" x14ac:dyDescent="0.25">
      <c r="A371" s="89"/>
      <c r="B371" s="95"/>
      <c r="C371" s="91"/>
      <c r="D371" s="91" t="s">
        <v>25</v>
      </c>
      <c r="E371" s="92"/>
      <c r="F371" s="96"/>
      <c r="G371" s="96"/>
      <c r="H371" s="96"/>
      <c r="I371" s="193"/>
      <c r="J371" s="87"/>
      <c r="K371" s="339"/>
    </row>
    <row r="372" spans="1:11" x14ac:dyDescent="0.25">
      <c r="A372" s="300" t="s">
        <v>94</v>
      </c>
      <c r="B372" s="363" t="s">
        <v>95</v>
      </c>
      <c r="C372" s="91"/>
      <c r="D372" s="92"/>
      <c r="E372" s="92"/>
      <c r="F372" s="96"/>
      <c r="G372" s="96"/>
      <c r="H372" s="96"/>
      <c r="I372" s="193"/>
      <c r="J372" s="96"/>
      <c r="K372" s="340"/>
    </row>
    <row r="373" spans="1:11" x14ac:dyDescent="0.25">
      <c r="A373" s="301"/>
      <c r="B373" s="343"/>
      <c r="C373" s="91"/>
      <c r="D373" s="92"/>
      <c r="E373" s="92" t="s">
        <v>935</v>
      </c>
      <c r="F373" s="93"/>
      <c r="G373" s="93"/>
      <c r="H373" s="93"/>
      <c r="I373" s="193">
        <v>5</v>
      </c>
      <c r="J373" s="87">
        <f>E373*I373</f>
        <v>24</v>
      </c>
      <c r="K373" s="340"/>
    </row>
    <row r="374" spans="1:11" x14ac:dyDescent="0.25">
      <c r="A374" s="301"/>
      <c r="B374" s="343"/>
      <c r="C374" s="91"/>
      <c r="D374" s="92"/>
      <c r="E374" s="92" t="s">
        <v>900</v>
      </c>
      <c r="F374" s="93"/>
      <c r="G374" s="93"/>
      <c r="H374" s="93"/>
      <c r="I374" s="193">
        <v>31</v>
      </c>
      <c r="J374" s="87">
        <f>E374*I374</f>
        <v>46.5</v>
      </c>
      <c r="K374" s="340"/>
    </row>
    <row r="375" spans="1:11" x14ac:dyDescent="0.25">
      <c r="A375" s="301"/>
      <c r="B375" s="343"/>
      <c r="C375" s="91"/>
      <c r="D375" s="92"/>
      <c r="E375" s="92" t="s">
        <v>936</v>
      </c>
      <c r="F375" s="93"/>
      <c r="G375" s="93"/>
      <c r="H375" s="93"/>
      <c r="I375" s="193">
        <v>13</v>
      </c>
      <c r="J375" s="87">
        <f>E375*I375</f>
        <v>32.5</v>
      </c>
      <c r="K375" s="340"/>
    </row>
    <row r="376" spans="1:11" x14ac:dyDescent="0.25">
      <c r="A376" s="301"/>
      <c r="B376" s="343"/>
      <c r="C376" s="100"/>
      <c r="D376" s="100"/>
      <c r="E376" s="92" t="s">
        <v>937</v>
      </c>
      <c r="F376" s="100"/>
      <c r="G376" s="93"/>
      <c r="H376" s="93"/>
      <c r="I376" s="193">
        <v>6</v>
      </c>
      <c r="J376" s="87">
        <f>E376*I376</f>
        <v>12</v>
      </c>
      <c r="K376" s="340"/>
    </row>
    <row r="377" spans="1:11" x14ac:dyDescent="0.25">
      <c r="A377" s="301"/>
      <c r="B377" s="343"/>
      <c r="C377" s="91"/>
      <c r="D377" s="92"/>
      <c r="E377" s="92" t="s">
        <v>938</v>
      </c>
      <c r="F377" s="93"/>
      <c r="G377" s="93"/>
      <c r="H377" s="93"/>
      <c r="I377" s="193">
        <v>1</v>
      </c>
      <c r="J377" s="87">
        <f t="shared" ref="J377:J378" si="13">E377*I377</f>
        <v>30.3</v>
      </c>
      <c r="K377" s="340"/>
    </row>
    <row r="378" spans="1:11" x14ac:dyDescent="0.25">
      <c r="A378" s="301"/>
      <c r="B378" s="343"/>
      <c r="C378" s="91"/>
      <c r="D378" s="92"/>
      <c r="E378" s="92" t="s">
        <v>939</v>
      </c>
      <c r="F378" s="93"/>
      <c r="G378" s="93"/>
      <c r="H378" s="93"/>
      <c r="I378" s="193">
        <v>42</v>
      </c>
      <c r="J378" s="87">
        <f t="shared" si="13"/>
        <v>18.900000000000002</v>
      </c>
      <c r="K378" s="340"/>
    </row>
    <row r="379" spans="1:11" x14ac:dyDescent="0.25">
      <c r="A379" s="301"/>
      <c r="B379" s="343"/>
      <c r="C379" s="91"/>
      <c r="D379" s="92"/>
      <c r="E379" s="92"/>
      <c r="F379" s="93"/>
      <c r="G379" s="93"/>
      <c r="H379" s="93"/>
      <c r="I379" s="193"/>
      <c r="J379" s="100"/>
      <c r="K379" s="340"/>
    </row>
    <row r="380" spans="1:11" x14ac:dyDescent="0.25">
      <c r="A380" s="301"/>
      <c r="B380" s="343"/>
      <c r="C380" s="91"/>
      <c r="D380" s="92"/>
      <c r="E380" s="92"/>
      <c r="F380" s="96"/>
      <c r="G380" s="103"/>
      <c r="H380" s="103"/>
      <c r="I380" s="193"/>
      <c r="J380" s="100"/>
      <c r="K380" s="340"/>
    </row>
    <row r="381" spans="1:11" x14ac:dyDescent="0.25">
      <c r="A381" s="302"/>
      <c r="B381" s="343"/>
      <c r="C381" s="100"/>
      <c r="D381" s="100"/>
      <c r="E381" s="100"/>
      <c r="F381" s="100"/>
      <c r="G381" s="100"/>
      <c r="H381" s="100"/>
      <c r="I381" s="194"/>
      <c r="J381" s="100"/>
      <c r="K381" s="340"/>
    </row>
    <row r="382" spans="1:11" x14ac:dyDescent="0.25">
      <c r="A382" s="89"/>
      <c r="B382" s="349"/>
      <c r="C382" s="100"/>
      <c r="D382" s="100"/>
      <c r="E382" s="100"/>
      <c r="F382" s="100"/>
      <c r="G382" s="100"/>
      <c r="H382" s="100"/>
      <c r="I382" s="194"/>
      <c r="J382" s="100"/>
      <c r="K382" s="340"/>
    </row>
    <row r="383" spans="1:11" x14ac:dyDescent="0.25">
      <c r="A383" s="89"/>
      <c r="B383" s="100"/>
      <c r="C383" s="97"/>
      <c r="D383" s="92"/>
      <c r="E383" s="92"/>
      <c r="F383" s="93"/>
      <c r="G383" s="93"/>
      <c r="H383" s="354" t="s">
        <v>352</v>
      </c>
      <c r="I383" s="355"/>
      <c r="J383" s="195">
        <f>SUM(J372:J381)</f>
        <v>164.20000000000002</v>
      </c>
      <c r="K383" s="340"/>
    </row>
    <row r="384" spans="1:11" x14ac:dyDescent="0.25">
      <c r="A384" s="89"/>
      <c r="B384" s="100"/>
      <c r="C384" s="97"/>
      <c r="D384" s="100"/>
      <c r="E384" s="100"/>
      <c r="F384" s="93"/>
      <c r="G384" s="93"/>
      <c r="H384" s="93"/>
      <c r="I384" s="193"/>
      <c r="J384" s="87"/>
      <c r="K384" s="352"/>
    </row>
    <row r="385" spans="1:11" x14ac:dyDescent="0.25">
      <c r="A385" s="306" t="s">
        <v>4</v>
      </c>
      <c r="B385" s="306" t="s">
        <v>336</v>
      </c>
      <c r="C385" s="306" t="s">
        <v>337</v>
      </c>
      <c r="D385" s="298" t="s">
        <v>6</v>
      </c>
      <c r="E385" s="298" t="s">
        <v>338</v>
      </c>
      <c r="F385" s="298" t="s">
        <v>339</v>
      </c>
      <c r="G385" s="306" t="s">
        <v>340</v>
      </c>
      <c r="H385" s="306" t="s">
        <v>341</v>
      </c>
      <c r="I385" s="345" t="s">
        <v>34</v>
      </c>
      <c r="J385" s="306" t="s">
        <v>324</v>
      </c>
      <c r="K385" s="306" t="s">
        <v>342</v>
      </c>
    </row>
    <row r="386" spans="1:11" x14ac:dyDescent="0.25">
      <c r="A386" s="306"/>
      <c r="B386" s="306"/>
      <c r="C386" s="306"/>
      <c r="D386" s="299"/>
      <c r="E386" s="299"/>
      <c r="F386" s="299"/>
      <c r="G386" s="306"/>
      <c r="H386" s="306"/>
      <c r="I386" s="345"/>
      <c r="J386" s="306"/>
      <c r="K386" s="306"/>
    </row>
    <row r="387" spans="1:11" x14ac:dyDescent="0.25">
      <c r="A387" s="89"/>
      <c r="B387" s="95"/>
      <c r="C387" s="91"/>
      <c r="D387" s="91" t="s">
        <v>13</v>
      </c>
      <c r="E387" s="92"/>
      <c r="F387" s="96"/>
      <c r="G387" s="96"/>
      <c r="H387" s="96"/>
      <c r="I387" s="193"/>
      <c r="J387" s="87"/>
      <c r="K387" s="339"/>
    </row>
    <row r="388" spans="1:11" x14ac:dyDescent="0.25">
      <c r="A388" s="300" t="s">
        <v>96</v>
      </c>
      <c r="B388" s="348" t="s">
        <v>97</v>
      </c>
      <c r="C388" s="91"/>
      <c r="D388" s="98" t="s">
        <v>940</v>
      </c>
      <c r="E388" s="92" t="s">
        <v>941</v>
      </c>
      <c r="F388" s="96">
        <v>4.5</v>
      </c>
      <c r="G388" s="96"/>
      <c r="H388" s="96"/>
      <c r="I388" s="193"/>
      <c r="J388" s="96">
        <f>E388*F388</f>
        <v>51.074999999999996</v>
      </c>
      <c r="K388" s="340"/>
    </row>
    <row r="389" spans="1:11" x14ac:dyDescent="0.25">
      <c r="A389" s="301"/>
      <c r="B389" s="343"/>
      <c r="C389" s="91"/>
      <c r="D389" s="98" t="s">
        <v>901</v>
      </c>
      <c r="E389" s="92" t="s">
        <v>902</v>
      </c>
      <c r="F389" s="93">
        <v>1.5</v>
      </c>
      <c r="G389" s="93"/>
      <c r="H389" s="93"/>
      <c r="I389" s="193"/>
      <c r="J389" s="96">
        <f>E389*F389</f>
        <v>13.799999999999999</v>
      </c>
      <c r="K389" s="340"/>
    </row>
    <row r="390" spans="1:11" x14ac:dyDescent="0.25">
      <c r="A390" s="301"/>
      <c r="B390" s="343"/>
      <c r="C390" s="91"/>
      <c r="D390" s="98" t="s">
        <v>903</v>
      </c>
      <c r="E390" s="92" t="s">
        <v>788</v>
      </c>
      <c r="F390" s="93">
        <v>3.1</v>
      </c>
      <c r="G390" s="93"/>
      <c r="H390" s="93"/>
      <c r="I390" s="193"/>
      <c r="J390" s="96">
        <f>E390*F390</f>
        <v>173.6</v>
      </c>
      <c r="K390" s="340"/>
    </row>
    <row r="391" spans="1:11" x14ac:dyDescent="0.25">
      <c r="A391" s="301"/>
      <c r="B391" s="343"/>
      <c r="C391" s="91"/>
      <c r="D391" s="98" t="s">
        <v>904</v>
      </c>
      <c r="E391" s="92" t="s">
        <v>905</v>
      </c>
      <c r="F391" s="93">
        <v>3</v>
      </c>
      <c r="G391" s="93"/>
      <c r="H391" s="93"/>
      <c r="I391" s="193"/>
      <c r="J391" s="96">
        <f>E391*F391</f>
        <v>19.950000000000003</v>
      </c>
      <c r="K391" s="340"/>
    </row>
    <row r="392" spans="1:11" x14ac:dyDescent="0.25">
      <c r="A392" s="301"/>
      <c r="B392" s="343"/>
      <c r="C392" s="100"/>
      <c r="D392" s="98" t="s">
        <v>904</v>
      </c>
      <c r="E392" s="92" t="s">
        <v>906</v>
      </c>
      <c r="F392" s="93">
        <v>3</v>
      </c>
      <c r="G392" s="93"/>
      <c r="H392" s="93"/>
      <c r="I392" s="193"/>
      <c r="J392" s="96">
        <f>E392*F392</f>
        <v>25.799999999999997</v>
      </c>
      <c r="K392" s="340"/>
    </row>
    <row r="393" spans="1:11" x14ac:dyDescent="0.25">
      <c r="A393" s="301"/>
      <c r="B393" s="343"/>
      <c r="C393" s="91"/>
      <c r="D393" s="98" t="s">
        <v>907</v>
      </c>
      <c r="E393" s="92" t="s">
        <v>908</v>
      </c>
      <c r="F393" s="93">
        <v>1.5</v>
      </c>
      <c r="G393" s="93"/>
      <c r="H393" s="93"/>
      <c r="I393" s="193">
        <v>2</v>
      </c>
      <c r="J393" s="96">
        <f>E393*F393*I393</f>
        <v>20.700000000000003</v>
      </c>
      <c r="K393" s="340"/>
    </row>
    <row r="394" spans="1:11" x14ac:dyDescent="0.25">
      <c r="A394" s="301"/>
      <c r="B394" s="343"/>
      <c r="C394" s="91"/>
      <c r="D394" s="98" t="s">
        <v>909</v>
      </c>
      <c r="E394" s="92" t="s">
        <v>910</v>
      </c>
      <c r="F394" s="93">
        <v>14.2</v>
      </c>
      <c r="G394" s="93"/>
      <c r="H394" s="93"/>
      <c r="I394" s="193"/>
      <c r="J394" s="96">
        <f t="shared" ref="J394:J403" si="14">E394*F394</f>
        <v>255.6</v>
      </c>
      <c r="K394" s="340"/>
    </row>
    <row r="395" spans="1:11" x14ac:dyDescent="0.25">
      <c r="A395" s="301"/>
      <c r="B395" s="343"/>
      <c r="C395" s="91"/>
      <c r="D395" s="98" t="s">
        <v>904</v>
      </c>
      <c r="E395" s="92" t="s">
        <v>788</v>
      </c>
      <c r="F395" s="93">
        <v>3</v>
      </c>
      <c r="G395" s="93"/>
      <c r="H395" s="93"/>
      <c r="I395" s="193"/>
      <c r="J395" s="96">
        <f t="shared" si="14"/>
        <v>168</v>
      </c>
      <c r="K395" s="340"/>
    </row>
    <row r="396" spans="1:11" x14ac:dyDescent="0.25">
      <c r="A396" s="301"/>
      <c r="B396" s="343"/>
      <c r="C396" s="91"/>
      <c r="D396" s="98" t="s">
        <v>909</v>
      </c>
      <c r="E396" s="92" t="s">
        <v>910</v>
      </c>
      <c r="F396" s="96">
        <v>14.2</v>
      </c>
      <c r="G396" s="103"/>
      <c r="H396" s="103"/>
      <c r="I396" s="193"/>
      <c r="J396" s="96">
        <f t="shared" si="14"/>
        <v>255.6</v>
      </c>
      <c r="K396" s="340"/>
    </row>
    <row r="397" spans="1:11" x14ac:dyDescent="0.25">
      <c r="A397" s="302"/>
      <c r="B397" s="349"/>
      <c r="C397" s="100"/>
      <c r="D397" s="228" t="s">
        <v>940</v>
      </c>
      <c r="E397" s="92" t="s">
        <v>942</v>
      </c>
      <c r="F397" s="96">
        <v>4</v>
      </c>
      <c r="G397" s="100"/>
      <c r="H397" s="100"/>
      <c r="I397" s="194"/>
      <c r="J397" s="96">
        <f t="shared" si="14"/>
        <v>34</v>
      </c>
      <c r="K397" s="340"/>
    </row>
    <row r="398" spans="1:11" x14ac:dyDescent="0.25">
      <c r="A398" s="207"/>
      <c r="B398" s="208"/>
      <c r="C398" s="220"/>
      <c r="D398" s="229" t="s">
        <v>940</v>
      </c>
      <c r="E398" s="213" t="s">
        <v>943</v>
      </c>
      <c r="F398" s="214">
        <v>4</v>
      </c>
      <c r="G398" s="220"/>
      <c r="H398" s="220"/>
      <c r="I398" s="221"/>
      <c r="J398" s="96">
        <f t="shared" si="14"/>
        <v>36</v>
      </c>
      <c r="K398" s="340"/>
    </row>
    <row r="399" spans="1:11" s="141" customFormat="1" x14ac:dyDescent="0.25">
      <c r="A399" s="216"/>
      <c r="B399" s="217"/>
      <c r="C399" s="218"/>
      <c r="D399" s="230" t="s">
        <v>904</v>
      </c>
      <c r="E399" s="211" t="s">
        <v>911</v>
      </c>
      <c r="F399" s="212">
        <v>3</v>
      </c>
      <c r="G399" s="218"/>
      <c r="H399" s="218"/>
      <c r="I399" s="219"/>
      <c r="J399" s="96">
        <f t="shared" si="14"/>
        <v>47.099999999999994</v>
      </c>
      <c r="K399" s="340"/>
    </row>
    <row r="400" spans="1:11" x14ac:dyDescent="0.25">
      <c r="A400" s="101"/>
      <c r="B400" s="209"/>
      <c r="C400" s="222"/>
      <c r="D400" s="231" t="s">
        <v>111</v>
      </c>
      <c r="E400" s="223" t="s">
        <v>912</v>
      </c>
      <c r="F400" s="224">
        <v>1.5</v>
      </c>
      <c r="G400" s="225"/>
      <c r="H400" s="226"/>
      <c r="I400" s="227"/>
      <c r="J400" s="96">
        <f t="shared" si="14"/>
        <v>81</v>
      </c>
      <c r="K400" s="340"/>
    </row>
    <row r="401" spans="1:11" x14ac:dyDescent="0.25">
      <c r="A401" s="101"/>
      <c r="B401" s="209"/>
      <c r="C401" s="121"/>
      <c r="D401" s="230" t="s">
        <v>111</v>
      </c>
      <c r="E401" s="211" t="s">
        <v>913</v>
      </c>
      <c r="F401" s="212">
        <v>1.2</v>
      </c>
      <c r="G401" s="123"/>
      <c r="H401" s="100"/>
      <c r="I401" s="194"/>
      <c r="J401" s="96">
        <f t="shared" si="14"/>
        <v>40.199999999999996</v>
      </c>
      <c r="K401" s="340"/>
    </row>
    <row r="402" spans="1:11" x14ac:dyDescent="0.25">
      <c r="A402" s="89"/>
      <c r="B402" s="100"/>
      <c r="C402" s="121"/>
      <c r="D402" s="232" t="s">
        <v>914</v>
      </c>
      <c r="E402" s="211" t="s">
        <v>915</v>
      </c>
      <c r="F402" s="215">
        <v>2.0499999999999998</v>
      </c>
      <c r="G402" s="123"/>
      <c r="H402" s="220"/>
      <c r="I402" s="221"/>
      <c r="J402" s="96">
        <f t="shared" si="14"/>
        <v>67.649999999999991</v>
      </c>
      <c r="K402" s="340"/>
    </row>
    <row r="403" spans="1:11" x14ac:dyDescent="0.25">
      <c r="A403" s="89"/>
      <c r="B403" s="100"/>
      <c r="C403" s="97"/>
      <c r="D403" s="238" t="s">
        <v>916</v>
      </c>
      <c r="E403" s="239" t="s">
        <v>788</v>
      </c>
      <c r="F403" s="240">
        <v>2</v>
      </c>
      <c r="G403" s="241"/>
      <c r="H403" s="242"/>
      <c r="I403" s="243"/>
      <c r="J403" s="96">
        <f t="shared" si="14"/>
        <v>112</v>
      </c>
      <c r="K403" s="362"/>
    </row>
    <row r="404" spans="1:11" x14ac:dyDescent="0.25">
      <c r="A404" s="89"/>
      <c r="B404" s="100"/>
      <c r="C404" s="237"/>
      <c r="D404" s="141"/>
      <c r="E404" s="211"/>
      <c r="F404" s="235"/>
      <c r="G404" s="235"/>
      <c r="H404" s="141"/>
      <c r="I404" s="234"/>
      <c r="J404" s="141"/>
      <c r="K404" s="362"/>
    </row>
    <row r="405" spans="1:11" x14ac:dyDescent="0.25">
      <c r="A405" s="89"/>
      <c r="B405" s="100"/>
      <c r="C405" s="237"/>
      <c r="D405" s="233"/>
      <c r="E405" s="211"/>
      <c r="F405" s="235"/>
      <c r="G405" s="235"/>
      <c r="H405" s="364" t="s">
        <v>352</v>
      </c>
      <c r="I405" s="364"/>
      <c r="J405" s="236">
        <f>SUM(J388:J403)</f>
        <v>1402.075</v>
      </c>
      <c r="K405" s="362"/>
    </row>
    <row r="406" spans="1:11" x14ac:dyDescent="0.25">
      <c r="A406" s="89"/>
      <c r="B406" s="100"/>
      <c r="C406" s="97"/>
      <c r="D406" s="226"/>
      <c r="E406" s="226"/>
      <c r="F406" s="215"/>
      <c r="G406" s="215"/>
      <c r="H406" s="215"/>
      <c r="I406" s="244"/>
      <c r="J406" s="245"/>
      <c r="K406" s="352"/>
    </row>
    <row r="407" spans="1:11" x14ac:dyDescent="0.25">
      <c r="A407" s="306" t="s">
        <v>4</v>
      </c>
      <c r="B407" s="306" t="s">
        <v>336</v>
      </c>
      <c r="C407" s="306" t="s">
        <v>337</v>
      </c>
      <c r="D407" s="298" t="s">
        <v>6</v>
      </c>
      <c r="E407" s="298" t="s">
        <v>338</v>
      </c>
      <c r="F407" s="298" t="s">
        <v>339</v>
      </c>
      <c r="G407" s="306" t="s">
        <v>340</v>
      </c>
      <c r="H407" s="306" t="s">
        <v>341</v>
      </c>
      <c r="I407" s="345" t="s">
        <v>34</v>
      </c>
      <c r="J407" s="306" t="s">
        <v>324</v>
      </c>
      <c r="K407" s="306" t="s">
        <v>342</v>
      </c>
    </row>
    <row r="408" spans="1:11" x14ac:dyDescent="0.25">
      <c r="A408" s="306"/>
      <c r="B408" s="306"/>
      <c r="C408" s="306"/>
      <c r="D408" s="299"/>
      <c r="E408" s="299"/>
      <c r="F408" s="299"/>
      <c r="G408" s="306"/>
      <c r="H408" s="306"/>
      <c r="I408" s="345"/>
      <c r="J408" s="306"/>
      <c r="K408" s="306"/>
    </row>
    <row r="409" spans="1:11" x14ac:dyDescent="0.25">
      <c r="A409" s="89"/>
      <c r="B409" s="95"/>
      <c r="C409" s="91"/>
      <c r="D409" s="91" t="s">
        <v>944</v>
      </c>
      <c r="E409" s="92"/>
      <c r="F409" s="96"/>
      <c r="G409" s="96"/>
      <c r="H409" s="96"/>
      <c r="I409" s="193"/>
      <c r="J409" s="87"/>
      <c r="K409" s="339"/>
    </row>
    <row r="410" spans="1:11" x14ac:dyDescent="0.25">
      <c r="A410" s="300" t="s">
        <v>98</v>
      </c>
      <c r="B410" s="348" t="s">
        <v>99</v>
      </c>
      <c r="C410" s="91"/>
      <c r="D410" s="92"/>
      <c r="E410" s="92" t="s">
        <v>945</v>
      </c>
      <c r="F410" s="96"/>
      <c r="G410" s="96"/>
      <c r="H410" s="96"/>
      <c r="I410" s="193">
        <v>1</v>
      </c>
      <c r="J410" s="96">
        <f t="shared" ref="J410:J416" si="15">E410*I410</f>
        <v>15.2</v>
      </c>
      <c r="K410" s="340"/>
    </row>
    <row r="411" spans="1:11" x14ac:dyDescent="0.25">
      <c r="A411" s="301"/>
      <c r="B411" s="343"/>
      <c r="C411" s="91"/>
      <c r="D411" s="92"/>
      <c r="E411" s="92" t="s">
        <v>946</v>
      </c>
      <c r="F411" s="93"/>
      <c r="G411" s="93"/>
      <c r="H411" s="93"/>
      <c r="I411" s="193">
        <v>1</v>
      </c>
      <c r="J411" s="96">
        <f t="shared" si="15"/>
        <v>33.200000000000003</v>
      </c>
      <c r="K411" s="340"/>
    </row>
    <row r="412" spans="1:11" x14ac:dyDescent="0.25">
      <c r="A412" s="301"/>
      <c r="B412" s="343"/>
      <c r="C412" s="91"/>
      <c r="D412" s="92"/>
      <c r="E412" s="92" t="s">
        <v>922</v>
      </c>
      <c r="F412" s="93"/>
      <c r="G412" s="93"/>
      <c r="H412" s="93"/>
      <c r="I412" s="193">
        <v>2</v>
      </c>
      <c r="J412" s="96">
        <f t="shared" si="15"/>
        <v>3</v>
      </c>
      <c r="K412" s="340"/>
    </row>
    <row r="413" spans="1:11" x14ac:dyDescent="0.25">
      <c r="A413" s="301"/>
      <c r="B413" s="343"/>
      <c r="C413" s="91"/>
      <c r="D413" s="92"/>
      <c r="E413" s="92" t="s">
        <v>794</v>
      </c>
      <c r="F413" s="93"/>
      <c r="G413" s="93"/>
      <c r="H413" s="93"/>
      <c r="I413" s="193">
        <v>2</v>
      </c>
      <c r="J413" s="96">
        <f t="shared" si="15"/>
        <v>21.22</v>
      </c>
      <c r="K413" s="340"/>
    </row>
    <row r="414" spans="1:11" x14ac:dyDescent="0.25">
      <c r="A414" s="301"/>
      <c r="B414" s="343"/>
      <c r="C414" s="100"/>
      <c r="D414" s="100"/>
      <c r="E414" s="92" t="s">
        <v>947</v>
      </c>
      <c r="F414" s="100"/>
      <c r="G414" s="93"/>
      <c r="H414" s="93"/>
      <c r="I414" s="193">
        <v>1</v>
      </c>
      <c r="J414" s="96">
        <f t="shared" si="15"/>
        <v>13.24</v>
      </c>
      <c r="K414" s="340"/>
    </row>
    <row r="415" spans="1:11" x14ac:dyDescent="0.25">
      <c r="A415" s="301"/>
      <c r="B415" s="343"/>
      <c r="C415" s="91"/>
      <c r="D415" s="92"/>
      <c r="E415" s="92" t="s">
        <v>937</v>
      </c>
      <c r="F415" s="93"/>
      <c r="G415" s="93"/>
      <c r="H415" s="93"/>
      <c r="I415" s="193">
        <v>2</v>
      </c>
      <c r="J415" s="96">
        <f t="shared" si="15"/>
        <v>4</v>
      </c>
      <c r="K415" s="340"/>
    </row>
    <row r="416" spans="1:11" x14ac:dyDescent="0.25">
      <c r="A416" s="301"/>
      <c r="B416" s="343"/>
      <c r="C416" s="91"/>
      <c r="D416" s="92"/>
      <c r="E416" s="92" t="s">
        <v>942</v>
      </c>
      <c r="F416" s="93"/>
      <c r="G416" s="93"/>
      <c r="H416" s="93"/>
      <c r="I416" s="193">
        <v>1</v>
      </c>
      <c r="J416" s="96">
        <f t="shared" si="15"/>
        <v>8.5</v>
      </c>
      <c r="K416" s="340"/>
    </row>
    <row r="417" spans="1:11" x14ac:dyDescent="0.25">
      <c r="A417" s="301"/>
      <c r="B417" s="343"/>
      <c r="C417" s="91"/>
      <c r="D417" s="92"/>
      <c r="E417" s="92"/>
      <c r="F417" s="93"/>
      <c r="G417" s="93"/>
      <c r="H417" s="93"/>
      <c r="I417" s="193"/>
      <c r="J417" s="100"/>
      <c r="K417" s="340"/>
    </row>
    <row r="418" spans="1:11" x14ac:dyDescent="0.25">
      <c r="A418" s="301"/>
      <c r="B418" s="343"/>
      <c r="C418" s="91"/>
      <c r="D418" s="92"/>
      <c r="E418" s="92"/>
      <c r="F418" s="96"/>
      <c r="G418" s="103"/>
      <c r="H418" s="103"/>
      <c r="I418" s="193"/>
      <c r="J418" s="100"/>
      <c r="K418" s="340"/>
    </row>
    <row r="419" spans="1:11" x14ac:dyDescent="0.25">
      <c r="A419" s="302"/>
      <c r="B419" s="349"/>
      <c r="C419" s="100"/>
      <c r="D419" s="100"/>
      <c r="E419" s="100"/>
      <c r="F419" s="100"/>
      <c r="G419" s="100"/>
      <c r="H419" s="100"/>
      <c r="I419" s="194"/>
      <c r="J419" s="100"/>
      <c r="K419" s="340"/>
    </row>
    <row r="420" spans="1:11" x14ac:dyDescent="0.25">
      <c r="A420" s="89"/>
      <c r="B420" s="100"/>
      <c r="C420" s="100"/>
      <c r="D420" s="100"/>
      <c r="E420" s="100"/>
      <c r="F420" s="100"/>
      <c r="G420" s="100"/>
      <c r="H420" s="100"/>
      <c r="I420" s="194"/>
      <c r="J420" s="100"/>
      <c r="K420" s="340"/>
    </row>
    <row r="421" spans="1:11" x14ac:dyDescent="0.25">
      <c r="A421" s="89"/>
      <c r="B421" s="100"/>
      <c r="C421" s="97"/>
      <c r="D421" s="92"/>
      <c r="E421" s="92"/>
      <c r="F421" s="93"/>
      <c r="G421" s="93"/>
      <c r="H421" s="354" t="s">
        <v>352</v>
      </c>
      <c r="I421" s="355"/>
      <c r="J421" s="195">
        <f>SUM(J410:J419)</f>
        <v>98.36</v>
      </c>
      <c r="K421" s="340"/>
    </row>
    <row r="422" spans="1:11" x14ac:dyDescent="0.25">
      <c r="A422" s="89"/>
      <c r="B422" s="100"/>
      <c r="C422" s="97"/>
      <c r="D422" s="100"/>
      <c r="E422" s="100"/>
      <c r="F422" s="93"/>
      <c r="G422" s="93"/>
      <c r="H422" s="93"/>
      <c r="I422" s="193"/>
      <c r="J422" s="87"/>
      <c r="K422" s="352"/>
    </row>
    <row r="423" spans="1:11" x14ac:dyDescent="0.25">
      <c r="A423" s="306" t="s">
        <v>4</v>
      </c>
      <c r="B423" s="306" t="s">
        <v>336</v>
      </c>
      <c r="C423" s="306" t="s">
        <v>337</v>
      </c>
      <c r="D423" s="298" t="s">
        <v>6</v>
      </c>
      <c r="E423" s="298" t="s">
        <v>338</v>
      </c>
      <c r="F423" s="298" t="s">
        <v>339</v>
      </c>
      <c r="G423" s="306" t="s">
        <v>340</v>
      </c>
      <c r="H423" s="306" t="s">
        <v>341</v>
      </c>
      <c r="I423" s="345" t="s">
        <v>34</v>
      </c>
      <c r="J423" s="306" t="s">
        <v>324</v>
      </c>
      <c r="K423" s="306" t="s">
        <v>342</v>
      </c>
    </row>
    <row r="424" spans="1:11" x14ac:dyDescent="0.25">
      <c r="A424" s="306"/>
      <c r="B424" s="306"/>
      <c r="C424" s="306"/>
      <c r="D424" s="299"/>
      <c r="E424" s="299"/>
      <c r="F424" s="299"/>
      <c r="G424" s="306"/>
      <c r="H424" s="306"/>
      <c r="I424" s="345"/>
      <c r="J424" s="306"/>
      <c r="K424" s="306"/>
    </row>
    <row r="425" spans="1:11" x14ac:dyDescent="0.25">
      <c r="A425" s="89"/>
      <c r="B425" s="95"/>
      <c r="C425" s="91"/>
      <c r="D425" s="91" t="s">
        <v>944</v>
      </c>
      <c r="E425" s="92"/>
      <c r="F425" s="96"/>
      <c r="G425" s="96"/>
      <c r="H425" s="96"/>
      <c r="I425" s="193"/>
      <c r="J425" s="87"/>
      <c r="K425" s="339"/>
    </row>
    <row r="426" spans="1:11" x14ac:dyDescent="0.25">
      <c r="A426" s="300" t="s">
        <v>100</v>
      </c>
      <c r="B426" s="348" t="s">
        <v>101</v>
      </c>
      <c r="C426" s="91"/>
      <c r="D426" s="92"/>
      <c r="E426" s="92" t="s">
        <v>948</v>
      </c>
      <c r="F426" s="96"/>
      <c r="G426" s="96"/>
      <c r="H426" s="96"/>
      <c r="I426" s="193">
        <v>1</v>
      </c>
      <c r="J426" s="96">
        <f t="shared" ref="J426:J434" si="16">E426*I426</f>
        <v>11.57</v>
      </c>
      <c r="K426" s="340"/>
    </row>
    <row r="427" spans="1:11" x14ac:dyDescent="0.25">
      <c r="A427" s="301"/>
      <c r="B427" s="343"/>
      <c r="C427" s="91"/>
      <c r="D427" s="92"/>
      <c r="E427" s="92" t="s">
        <v>949</v>
      </c>
      <c r="F427" s="93"/>
      <c r="G427" s="93"/>
      <c r="H427" s="93"/>
      <c r="I427" s="193">
        <v>1</v>
      </c>
      <c r="J427" s="96">
        <f t="shared" si="16"/>
        <v>11.16</v>
      </c>
      <c r="K427" s="340"/>
    </row>
    <row r="428" spans="1:11" x14ac:dyDescent="0.25">
      <c r="A428" s="301"/>
      <c r="B428" s="343"/>
      <c r="C428" s="91"/>
      <c r="D428" s="92"/>
      <c r="E428" s="92" t="s">
        <v>950</v>
      </c>
      <c r="F428" s="93"/>
      <c r="G428" s="93"/>
      <c r="H428" s="93"/>
      <c r="I428" s="193">
        <v>1</v>
      </c>
      <c r="J428" s="96">
        <f t="shared" si="16"/>
        <v>110.2</v>
      </c>
      <c r="K428" s="340"/>
    </row>
    <row r="429" spans="1:11" x14ac:dyDescent="0.25">
      <c r="A429" s="301"/>
      <c r="B429" s="343"/>
      <c r="C429" s="91"/>
      <c r="D429" s="92"/>
      <c r="E429" s="92" t="s">
        <v>951</v>
      </c>
      <c r="F429" s="93"/>
      <c r="G429" s="93"/>
      <c r="H429" s="93"/>
      <c r="I429" s="193">
        <v>2</v>
      </c>
      <c r="J429" s="96">
        <f t="shared" si="16"/>
        <v>7.62</v>
      </c>
      <c r="K429" s="340"/>
    </row>
    <row r="430" spans="1:11" x14ac:dyDescent="0.25">
      <c r="A430" s="301"/>
      <c r="B430" s="343"/>
      <c r="C430" s="100"/>
      <c r="D430" s="100"/>
      <c r="E430" s="92" t="s">
        <v>952</v>
      </c>
      <c r="F430" s="100"/>
      <c r="G430" s="93"/>
      <c r="H430" s="93"/>
      <c r="I430" s="193">
        <v>1</v>
      </c>
      <c r="J430" s="96">
        <f t="shared" si="16"/>
        <v>14.4</v>
      </c>
      <c r="K430" s="340"/>
    </row>
    <row r="431" spans="1:11" x14ac:dyDescent="0.25">
      <c r="A431" s="301"/>
      <c r="B431" s="343"/>
      <c r="C431" s="91"/>
      <c r="D431" s="92"/>
      <c r="E431" s="92" t="s">
        <v>937</v>
      </c>
      <c r="F431" s="93"/>
      <c r="G431" s="93"/>
      <c r="H431" s="93"/>
      <c r="I431" s="193">
        <v>1</v>
      </c>
      <c r="J431" s="96">
        <f t="shared" si="16"/>
        <v>2</v>
      </c>
      <c r="K431" s="340"/>
    </row>
    <row r="432" spans="1:11" x14ac:dyDescent="0.25">
      <c r="A432" s="301"/>
      <c r="B432" s="343"/>
      <c r="C432" s="91"/>
      <c r="D432" s="92"/>
      <c r="E432" s="92" t="s">
        <v>953</v>
      </c>
      <c r="F432" s="93"/>
      <c r="G432" s="93"/>
      <c r="H432" s="93"/>
      <c r="I432" s="193">
        <v>1</v>
      </c>
      <c r="J432" s="96">
        <f t="shared" si="16"/>
        <v>70</v>
      </c>
      <c r="K432" s="340"/>
    </row>
    <row r="433" spans="1:11" x14ac:dyDescent="0.25">
      <c r="A433" s="301"/>
      <c r="B433" s="343"/>
      <c r="C433" s="91"/>
      <c r="D433" s="92"/>
      <c r="E433" s="92" t="s">
        <v>954</v>
      </c>
      <c r="F433" s="93"/>
      <c r="G433" s="93"/>
      <c r="H433" s="93"/>
      <c r="I433" s="193">
        <v>1</v>
      </c>
      <c r="J433" s="96">
        <f t="shared" si="16"/>
        <v>69</v>
      </c>
      <c r="K433" s="340"/>
    </row>
    <row r="434" spans="1:11" x14ac:dyDescent="0.25">
      <c r="A434" s="301"/>
      <c r="B434" s="343"/>
      <c r="C434" s="91"/>
      <c r="D434" s="92"/>
      <c r="E434" s="92" t="s">
        <v>955</v>
      </c>
      <c r="F434" s="96"/>
      <c r="G434" s="103"/>
      <c r="H434" s="103"/>
      <c r="I434" s="193">
        <v>1</v>
      </c>
      <c r="J434" s="96">
        <f t="shared" si="16"/>
        <v>131.6</v>
      </c>
      <c r="K434" s="340"/>
    </row>
    <row r="435" spans="1:11" x14ac:dyDescent="0.25">
      <c r="A435" s="302"/>
      <c r="B435" s="349"/>
      <c r="C435" s="100"/>
      <c r="D435" s="100"/>
      <c r="E435" s="100"/>
      <c r="F435" s="100"/>
      <c r="G435" s="100"/>
      <c r="H435" s="100"/>
      <c r="I435" s="194"/>
      <c r="J435" s="100"/>
      <c r="K435" s="340"/>
    </row>
    <row r="436" spans="1:11" x14ac:dyDescent="0.25">
      <c r="A436" s="89"/>
      <c r="B436" s="100"/>
      <c r="C436" s="100"/>
      <c r="D436" s="100"/>
      <c r="E436" s="100"/>
      <c r="F436" s="100"/>
      <c r="G436" s="100"/>
      <c r="H436" s="100"/>
      <c r="I436" s="194"/>
      <c r="J436" s="100"/>
      <c r="K436" s="340"/>
    </row>
    <row r="437" spans="1:11" x14ac:dyDescent="0.25">
      <c r="A437" s="89"/>
      <c r="B437" s="100"/>
      <c r="C437" s="97"/>
      <c r="D437" s="92"/>
      <c r="E437" s="92"/>
      <c r="F437" s="93"/>
      <c r="G437" s="93"/>
      <c r="H437" s="354" t="s">
        <v>352</v>
      </c>
      <c r="I437" s="355"/>
      <c r="J437" s="195">
        <f>SUM(J426:J435)</f>
        <v>427.55000000000007</v>
      </c>
      <c r="K437" s="340"/>
    </row>
    <row r="438" spans="1:11" x14ac:dyDescent="0.25">
      <c r="A438" s="89"/>
      <c r="B438" s="100"/>
      <c r="C438" s="97"/>
      <c r="D438" s="100"/>
      <c r="E438" s="100"/>
      <c r="F438" s="93"/>
      <c r="G438" s="93"/>
      <c r="H438" s="93"/>
      <c r="I438" s="193"/>
      <c r="J438" s="87"/>
      <c r="K438" s="352"/>
    </row>
    <row r="439" spans="1:11" x14ac:dyDescent="0.25">
      <c r="A439" s="306" t="s">
        <v>4</v>
      </c>
      <c r="B439" s="306" t="s">
        <v>336</v>
      </c>
      <c r="C439" s="306" t="s">
        <v>337</v>
      </c>
      <c r="D439" s="298" t="s">
        <v>6</v>
      </c>
      <c r="E439" s="298" t="s">
        <v>338</v>
      </c>
      <c r="F439" s="298" t="s">
        <v>339</v>
      </c>
      <c r="G439" s="306" t="s">
        <v>340</v>
      </c>
      <c r="H439" s="306" t="s">
        <v>341</v>
      </c>
      <c r="I439" s="345" t="s">
        <v>34</v>
      </c>
      <c r="J439" s="306" t="s">
        <v>324</v>
      </c>
      <c r="K439" s="306" t="s">
        <v>342</v>
      </c>
    </row>
    <row r="440" spans="1:11" x14ac:dyDescent="0.25">
      <c r="A440" s="306"/>
      <c r="B440" s="306"/>
      <c r="C440" s="306"/>
      <c r="D440" s="299"/>
      <c r="E440" s="299"/>
      <c r="F440" s="299"/>
      <c r="G440" s="306"/>
      <c r="H440" s="306"/>
      <c r="I440" s="345"/>
      <c r="J440" s="306"/>
      <c r="K440" s="298"/>
    </row>
    <row r="441" spans="1:11" x14ac:dyDescent="0.25">
      <c r="A441" s="89"/>
      <c r="B441" s="95"/>
      <c r="C441" s="91"/>
      <c r="D441" s="91" t="s">
        <v>13</v>
      </c>
      <c r="E441" s="92"/>
      <c r="F441" s="96"/>
      <c r="G441" s="96"/>
      <c r="H441" s="96"/>
      <c r="I441" s="193"/>
      <c r="J441" s="270"/>
      <c r="K441" s="346"/>
    </row>
    <row r="442" spans="1:11" x14ac:dyDescent="0.25">
      <c r="A442" s="300" t="s">
        <v>102</v>
      </c>
      <c r="B442" s="348" t="s">
        <v>956</v>
      </c>
      <c r="C442" s="91"/>
      <c r="D442" s="92"/>
      <c r="E442" s="92" t="s">
        <v>900</v>
      </c>
      <c r="F442" s="96"/>
      <c r="G442" s="96">
        <v>3.7</v>
      </c>
      <c r="H442" s="96"/>
      <c r="I442" s="193">
        <v>4</v>
      </c>
      <c r="J442" s="106">
        <f>E442*G442*I442</f>
        <v>22.200000000000003</v>
      </c>
      <c r="K442" s="346"/>
    </row>
    <row r="443" spans="1:11" x14ac:dyDescent="0.25">
      <c r="A443" s="301"/>
      <c r="B443" s="343"/>
      <c r="C443" s="91"/>
      <c r="D443" s="92"/>
      <c r="E443">
        <v>0.17</v>
      </c>
      <c r="F443" s="93"/>
      <c r="G443" s="93">
        <v>3.7</v>
      </c>
      <c r="H443" s="93"/>
      <c r="I443" s="193">
        <v>4</v>
      </c>
      <c r="J443" s="106">
        <f>E443*G443*I443</f>
        <v>2.5160000000000005</v>
      </c>
      <c r="K443" s="346"/>
    </row>
    <row r="444" spans="1:11" x14ac:dyDescent="0.25">
      <c r="A444" s="301"/>
      <c r="B444" s="343"/>
      <c r="C444" s="91"/>
      <c r="D444" s="92"/>
      <c r="E444" s="92" t="s">
        <v>957</v>
      </c>
      <c r="F444" s="93"/>
      <c r="G444" s="93">
        <v>1.5</v>
      </c>
      <c r="H444" s="93"/>
      <c r="I444" s="193">
        <v>2</v>
      </c>
      <c r="J444" s="106">
        <f>E444*G444*I444</f>
        <v>14.700000000000001</v>
      </c>
      <c r="K444" s="346"/>
    </row>
    <row r="445" spans="1:11" x14ac:dyDescent="0.25">
      <c r="A445" s="301"/>
      <c r="B445" s="343"/>
      <c r="C445" s="91"/>
      <c r="D445" s="92"/>
      <c r="E445" s="92" t="s">
        <v>957</v>
      </c>
      <c r="F445" s="93"/>
      <c r="G445" s="93">
        <v>0.2</v>
      </c>
      <c r="H445" s="93"/>
      <c r="I445" s="193">
        <v>2</v>
      </c>
      <c r="J445" s="106">
        <f t="shared" ref="J445" si="17">E445*G445*I445</f>
        <v>1.9600000000000002</v>
      </c>
      <c r="K445" s="346"/>
    </row>
    <row r="446" spans="1:11" x14ac:dyDescent="0.25">
      <c r="A446" s="301"/>
      <c r="B446" s="343"/>
      <c r="C446" s="100"/>
      <c r="D446" s="100"/>
      <c r="E446" s="92"/>
      <c r="F446" s="100"/>
      <c r="G446" s="93"/>
      <c r="H446" s="93"/>
      <c r="I446" s="193"/>
      <c r="J446" s="106"/>
      <c r="K446" s="346"/>
    </row>
    <row r="447" spans="1:11" x14ac:dyDescent="0.25">
      <c r="A447" s="301"/>
      <c r="B447" s="343"/>
      <c r="C447" s="91"/>
      <c r="D447" s="92"/>
      <c r="E447" s="92"/>
      <c r="F447" s="93"/>
      <c r="G447" s="93"/>
      <c r="H447" s="93"/>
      <c r="I447" s="193"/>
      <c r="J447" s="106"/>
      <c r="K447" s="346"/>
    </row>
    <row r="448" spans="1:11" x14ac:dyDescent="0.25">
      <c r="A448" s="301"/>
      <c r="B448" s="343"/>
      <c r="C448" s="91"/>
      <c r="D448" s="92"/>
      <c r="E448" s="92"/>
      <c r="F448" s="93"/>
      <c r="G448" s="93"/>
      <c r="H448" s="93"/>
      <c r="I448" s="193"/>
      <c r="J448" s="106"/>
      <c r="K448" s="346"/>
    </row>
    <row r="449" spans="1:11" x14ac:dyDescent="0.25">
      <c r="A449" s="301"/>
      <c r="B449" s="343"/>
      <c r="C449" s="91"/>
      <c r="D449" s="92"/>
      <c r="E449" s="92"/>
      <c r="F449" s="93"/>
      <c r="G449" s="93"/>
      <c r="H449" s="93"/>
      <c r="I449" s="193"/>
      <c r="J449" s="106"/>
      <c r="K449" s="346"/>
    </row>
    <row r="450" spans="1:11" x14ac:dyDescent="0.25">
      <c r="A450" s="301"/>
      <c r="B450" s="343"/>
      <c r="C450" s="91"/>
      <c r="D450" s="92"/>
      <c r="E450" s="92"/>
      <c r="F450" s="96"/>
      <c r="G450" s="103"/>
      <c r="H450" s="103"/>
      <c r="I450" s="193"/>
      <c r="J450" s="106"/>
      <c r="K450" s="346"/>
    </row>
    <row r="451" spans="1:11" x14ac:dyDescent="0.25">
      <c r="A451" s="302"/>
      <c r="B451" s="349"/>
      <c r="C451" s="100"/>
      <c r="D451" s="100"/>
      <c r="E451" s="100"/>
      <c r="F451" s="100"/>
      <c r="G451" s="100"/>
      <c r="H451" s="100"/>
      <c r="I451" s="194"/>
      <c r="J451" s="121"/>
      <c r="K451" s="346"/>
    </row>
    <row r="452" spans="1:11" x14ac:dyDescent="0.25">
      <c r="A452" s="89"/>
      <c r="B452" s="100"/>
      <c r="C452" s="100"/>
      <c r="D452" s="100"/>
      <c r="E452" s="100"/>
      <c r="F452" s="100"/>
      <c r="G452" s="100"/>
      <c r="H452" s="100"/>
      <c r="I452" s="194"/>
      <c r="J452" s="121"/>
      <c r="K452" s="346"/>
    </row>
    <row r="453" spans="1:11" x14ac:dyDescent="0.25">
      <c r="A453" s="89"/>
      <c r="B453" s="100"/>
      <c r="C453" s="97"/>
      <c r="D453" s="92"/>
      <c r="E453" s="92"/>
      <c r="F453" s="93"/>
      <c r="G453" s="93"/>
      <c r="H453" s="350" t="s">
        <v>352</v>
      </c>
      <c r="I453" s="351"/>
      <c r="J453" s="195">
        <f>SUM(J442:J451)</f>
        <v>41.376000000000005</v>
      </c>
      <c r="K453" s="346"/>
    </row>
    <row r="454" spans="1:11" x14ac:dyDescent="0.25">
      <c r="A454" s="89"/>
      <c r="B454" s="100"/>
      <c r="C454" s="97"/>
      <c r="D454" s="92"/>
      <c r="E454" s="92"/>
      <c r="F454" s="93"/>
      <c r="G454" s="265"/>
      <c r="H454" s="212"/>
      <c r="I454" s="212"/>
      <c r="J454" s="271"/>
      <c r="K454" s="347"/>
    </row>
    <row r="455" spans="1:11" x14ac:dyDescent="0.25">
      <c r="A455" s="306" t="s">
        <v>4</v>
      </c>
      <c r="B455" s="306" t="s">
        <v>336</v>
      </c>
      <c r="C455" s="306" t="s">
        <v>337</v>
      </c>
      <c r="D455" s="298" t="s">
        <v>6</v>
      </c>
      <c r="E455" s="298" t="s">
        <v>338</v>
      </c>
      <c r="F455" s="298" t="s">
        <v>339</v>
      </c>
      <c r="G455" s="306" t="s">
        <v>340</v>
      </c>
      <c r="H455" s="306" t="s">
        <v>341</v>
      </c>
      <c r="I455" s="345" t="s">
        <v>34</v>
      </c>
      <c r="J455" s="306" t="s">
        <v>324</v>
      </c>
      <c r="K455" s="306" t="s">
        <v>342</v>
      </c>
    </row>
    <row r="456" spans="1:11" x14ac:dyDescent="0.25">
      <c r="A456" s="306"/>
      <c r="B456" s="306"/>
      <c r="C456" s="306"/>
      <c r="D456" s="299"/>
      <c r="E456" s="299"/>
      <c r="F456" s="299"/>
      <c r="G456" s="306"/>
      <c r="H456" s="306"/>
      <c r="I456" s="345"/>
      <c r="J456" s="306"/>
      <c r="K456" s="298"/>
    </row>
    <row r="457" spans="1:11" x14ac:dyDescent="0.25">
      <c r="A457" s="89"/>
      <c r="B457" s="95"/>
      <c r="C457" s="91"/>
      <c r="D457" s="91" t="s">
        <v>16</v>
      </c>
      <c r="E457" s="92"/>
      <c r="F457" s="96"/>
      <c r="G457" s="96"/>
      <c r="H457" s="96"/>
      <c r="I457" s="193"/>
      <c r="J457" s="270"/>
      <c r="K457" s="346"/>
    </row>
    <row r="458" spans="1:11" x14ac:dyDescent="0.25">
      <c r="A458" s="300" t="s">
        <v>104</v>
      </c>
      <c r="B458" s="348" t="s">
        <v>103</v>
      </c>
      <c r="C458" s="91"/>
      <c r="D458" s="92"/>
      <c r="E458" s="92" t="s">
        <v>900</v>
      </c>
      <c r="F458" s="96"/>
      <c r="G458" s="96">
        <v>3.7</v>
      </c>
      <c r="H458" s="96"/>
      <c r="I458" s="193">
        <v>4</v>
      </c>
      <c r="J458" s="106">
        <f>E458*G458*I458</f>
        <v>22.200000000000003</v>
      </c>
      <c r="K458" s="346"/>
    </row>
    <row r="459" spans="1:11" x14ac:dyDescent="0.25">
      <c r="A459" s="301"/>
      <c r="B459" s="343"/>
      <c r="C459" s="91"/>
      <c r="D459" s="92"/>
      <c r="E459">
        <v>0.17</v>
      </c>
      <c r="F459" s="93"/>
      <c r="G459" s="93">
        <v>3.7</v>
      </c>
      <c r="H459" s="93"/>
      <c r="I459" s="193">
        <v>4</v>
      </c>
      <c r="J459" s="106">
        <f>E459*G459*I459</f>
        <v>2.5160000000000005</v>
      </c>
      <c r="K459" s="346"/>
    </row>
    <row r="460" spans="1:11" x14ac:dyDescent="0.25">
      <c r="A460" s="301"/>
      <c r="B460" s="343"/>
      <c r="C460" s="91"/>
      <c r="D460" s="92"/>
      <c r="E460" s="92" t="s">
        <v>957</v>
      </c>
      <c r="F460" s="93"/>
      <c r="G460" s="93">
        <v>1.5</v>
      </c>
      <c r="H460" s="93"/>
      <c r="I460" s="193">
        <v>2</v>
      </c>
      <c r="J460" s="106">
        <f>E460*G460*I460</f>
        <v>14.700000000000001</v>
      </c>
      <c r="K460" s="346"/>
    </row>
    <row r="461" spans="1:11" x14ac:dyDescent="0.25">
      <c r="A461" s="301"/>
      <c r="B461" s="343"/>
      <c r="C461" s="91"/>
      <c r="D461" s="92"/>
      <c r="E461" s="92" t="s">
        <v>957</v>
      </c>
      <c r="F461" s="93"/>
      <c r="G461" s="93">
        <v>0.2</v>
      </c>
      <c r="H461" s="93"/>
      <c r="I461" s="193">
        <v>2</v>
      </c>
      <c r="J461" s="106">
        <f t="shared" ref="J461" si="18">E461*G461*I461</f>
        <v>1.9600000000000002</v>
      </c>
      <c r="K461" s="346"/>
    </row>
    <row r="462" spans="1:11" x14ac:dyDescent="0.25">
      <c r="A462" s="301"/>
      <c r="B462" s="343"/>
      <c r="C462" s="100"/>
      <c r="D462" s="100"/>
      <c r="E462" s="92"/>
      <c r="F462" s="100"/>
      <c r="G462" s="93"/>
      <c r="H462" s="93"/>
      <c r="I462" s="193"/>
      <c r="J462" s="106"/>
      <c r="K462" s="346"/>
    </row>
    <row r="463" spans="1:11" x14ac:dyDescent="0.25">
      <c r="A463" s="301"/>
      <c r="B463" s="343"/>
      <c r="C463" s="91"/>
      <c r="D463" s="92"/>
      <c r="E463" s="92"/>
      <c r="F463" s="93"/>
      <c r="G463" s="93"/>
      <c r="H463" s="93"/>
      <c r="I463" s="193"/>
      <c r="J463" s="106"/>
      <c r="K463" s="346"/>
    </row>
    <row r="464" spans="1:11" x14ac:dyDescent="0.25">
      <c r="A464" s="301"/>
      <c r="B464" s="343"/>
      <c r="C464" s="91"/>
      <c r="D464" s="92"/>
      <c r="E464" s="92"/>
      <c r="F464" s="93"/>
      <c r="G464" s="93"/>
      <c r="H464" s="93"/>
      <c r="I464" s="193"/>
      <c r="J464" s="106"/>
      <c r="K464" s="346"/>
    </row>
    <row r="465" spans="1:14" x14ac:dyDescent="0.25">
      <c r="A465" s="301"/>
      <c r="B465" s="343"/>
      <c r="C465" s="91"/>
      <c r="D465" s="92"/>
      <c r="E465" s="92"/>
      <c r="F465" s="93"/>
      <c r="G465" s="93"/>
      <c r="H465" s="93"/>
      <c r="I465" s="193"/>
      <c r="J465" s="106"/>
      <c r="K465" s="346"/>
    </row>
    <row r="466" spans="1:14" x14ac:dyDescent="0.25">
      <c r="A466" s="301"/>
      <c r="B466" s="343"/>
      <c r="C466" s="91"/>
      <c r="D466" s="92"/>
      <c r="E466" s="92"/>
      <c r="F466" s="96"/>
      <c r="G466" s="103"/>
      <c r="H466" s="103"/>
      <c r="I466" s="193"/>
      <c r="J466" s="106"/>
      <c r="K466" s="346"/>
    </row>
    <row r="467" spans="1:14" x14ac:dyDescent="0.25">
      <c r="A467" s="302"/>
      <c r="B467" s="349"/>
      <c r="C467" s="100"/>
      <c r="D467" s="100"/>
      <c r="E467" s="100"/>
      <c r="F467" s="100"/>
      <c r="G467" s="100"/>
      <c r="H467" s="100"/>
      <c r="I467" s="194"/>
      <c r="J467" s="121"/>
      <c r="K467" s="346"/>
    </row>
    <row r="468" spans="1:14" x14ac:dyDescent="0.25">
      <c r="A468" s="89"/>
      <c r="B468" s="100"/>
      <c r="C468" s="100"/>
      <c r="D468" s="100"/>
      <c r="E468" s="100"/>
      <c r="F468" s="100"/>
      <c r="G468" s="100"/>
      <c r="H468" s="100"/>
      <c r="I468" s="194"/>
      <c r="J468" s="121"/>
      <c r="K468" s="346"/>
    </row>
    <row r="469" spans="1:14" x14ac:dyDescent="0.25">
      <c r="A469" s="89"/>
      <c r="B469" s="100"/>
      <c r="C469" s="97"/>
      <c r="D469" s="92"/>
      <c r="E469" s="92"/>
      <c r="F469" s="93"/>
      <c r="G469" s="93"/>
      <c r="H469" s="350" t="s">
        <v>352</v>
      </c>
      <c r="I469" s="351"/>
      <c r="J469" s="195">
        <f>SUM(J458:J467)</f>
        <v>41.376000000000005</v>
      </c>
      <c r="K469" s="346"/>
    </row>
    <row r="470" spans="1:14" x14ac:dyDescent="0.25">
      <c r="A470" s="89"/>
      <c r="B470" s="100"/>
      <c r="C470" s="97"/>
      <c r="D470" s="92"/>
      <c r="E470" s="92"/>
      <c r="F470" s="93"/>
      <c r="G470" s="265"/>
      <c r="H470" s="212"/>
      <c r="I470" s="212"/>
      <c r="J470" s="271"/>
      <c r="K470" s="347"/>
    </row>
    <row r="471" spans="1:14" x14ac:dyDescent="0.25">
      <c r="A471" s="306" t="s">
        <v>4</v>
      </c>
      <c r="B471" s="306" t="s">
        <v>336</v>
      </c>
      <c r="C471" s="306" t="s">
        <v>337</v>
      </c>
      <c r="D471" s="298" t="s">
        <v>6</v>
      </c>
      <c r="E471" s="298" t="s">
        <v>338</v>
      </c>
      <c r="F471" s="298" t="s">
        <v>339</v>
      </c>
      <c r="G471" s="306" t="s">
        <v>340</v>
      </c>
      <c r="H471" s="306" t="s">
        <v>341</v>
      </c>
      <c r="I471" s="345" t="s">
        <v>34</v>
      </c>
      <c r="J471" s="306" t="s">
        <v>324</v>
      </c>
      <c r="K471" s="299" t="s">
        <v>342</v>
      </c>
    </row>
    <row r="472" spans="1:14" x14ac:dyDescent="0.25">
      <c r="A472" s="306"/>
      <c r="B472" s="306"/>
      <c r="C472" s="306"/>
      <c r="D472" s="299"/>
      <c r="E472" s="299"/>
      <c r="F472" s="299"/>
      <c r="G472" s="306"/>
      <c r="H472" s="306"/>
      <c r="I472" s="345"/>
      <c r="J472" s="306"/>
      <c r="K472" s="306"/>
    </row>
    <row r="473" spans="1:14" x14ac:dyDescent="0.25">
      <c r="A473" s="89"/>
      <c r="B473" s="95"/>
      <c r="C473" s="91"/>
      <c r="D473" s="91" t="s">
        <v>944</v>
      </c>
      <c r="E473" s="92"/>
      <c r="F473" s="96"/>
      <c r="G473" s="96"/>
      <c r="H473" s="96"/>
      <c r="I473" s="193"/>
      <c r="J473" s="87"/>
      <c r="K473" s="339"/>
    </row>
    <row r="474" spans="1:14" x14ac:dyDescent="0.25">
      <c r="A474" s="300" t="s">
        <v>105</v>
      </c>
      <c r="B474" s="353" t="s">
        <v>958</v>
      </c>
      <c r="C474" s="91"/>
      <c r="D474" s="92"/>
      <c r="E474" s="92" t="s">
        <v>959</v>
      </c>
      <c r="F474" s="96"/>
      <c r="G474" s="96"/>
      <c r="H474" s="96"/>
      <c r="I474" s="193">
        <v>1</v>
      </c>
      <c r="J474" s="96">
        <f>E474*I474</f>
        <v>128</v>
      </c>
      <c r="K474" s="340"/>
    </row>
    <row r="475" spans="1:14" x14ac:dyDescent="0.25">
      <c r="A475" s="301"/>
      <c r="B475" s="343"/>
      <c r="C475" s="91"/>
      <c r="D475" s="92"/>
      <c r="E475" s="92" t="s">
        <v>960</v>
      </c>
      <c r="F475" s="93"/>
      <c r="G475" s="93"/>
      <c r="H475" s="93"/>
      <c r="I475" s="193">
        <v>1</v>
      </c>
      <c r="J475" s="96">
        <f t="shared" ref="J475:J477" si="19">E475*I475</f>
        <v>48</v>
      </c>
      <c r="K475" s="340"/>
    </row>
    <row r="476" spans="1:14" x14ac:dyDescent="0.25">
      <c r="A476" s="301"/>
      <c r="B476" s="343"/>
      <c r="C476" s="91"/>
      <c r="D476" s="92"/>
      <c r="E476" s="92" t="s">
        <v>961</v>
      </c>
      <c r="F476" s="93"/>
      <c r="G476" s="93"/>
      <c r="H476" s="93"/>
      <c r="I476" s="193">
        <v>1</v>
      </c>
      <c r="J476" s="96">
        <f t="shared" si="19"/>
        <v>141</v>
      </c>
      <c r="K476" s="340"/>
    </row>
    <row r="477" spans="1:14" x14ac:dyDescent="0.25">
      <c r="A477" s="301"/>
      <c r="B477" s="343"/>
      <c r="C477" s="91"/>
      <c r="D477" s="92"/>
      <c r="E477" s="92" t="s">
        <v>962</v>
      </c>
      <c r="F477" s="93"/>
      <c r="G477" s="93"/>
      <c r="H477" s="93"/>
      <c r="I477" s="193">
        <v>1</v>
      </c>
      <c r="J477" s="96">
        <f t="shared" si="19"/>
        <v>162.9</v>
      </c>
      <c r="K477" s="340"/>
      <c r="N477" s="262"/>
    </row>
    <row r="478" spans="1:14" x14ac:dyDescent="0.25">
      <c r="A478" s="301"/>
      <c r="B478" s="343"/>
      <c r="C478" s="100"/>
      <c r="D478" s="100"/>
      <c r="E478" s="92"/>
      <c r="F478" s="100"/>
      <c r="G478" s="93"/>
      <c r="H478" s="93"/>
      <c r="I478" s="193"/>
      <c r="J478" s="96"/>
      <c r="K478" s="340"/>
    </row>
    <row r="479" spans="1:14" x14ac:dyDescent="0.25">
      <c r="A479" s="301"/>
      <c r="B479" s="343"/>
      <c r="C479" s="91"/>
      <c r="D479" s="92"/>
      <c r="E479" s="92"/>
      <c r="F479" s="93"/>
      <c r="G479" s="93"/>
      <c r="H479" s="93"/>
      <c r="I479" s="193"/>
      <c r="J479" s="96"/>
      <c r="K479" s="340"/>
    </row>
    <row r="480" spans="1:14" x14ac:dyDescent="0.25">
      <c r="A480" s="301"/>
      <c r="B480" s="343"/>
      <c r="C480" s="91"/>
      <c r="D480" s="92"/>
      <c r="E480" s="92"/>
      <c r="F480" s="93"/>
      <c r="G480" s="93"/>
      <c r="H480" s="93"/>
      <c r="I480" s="193"/>
      <c r="J480" s="96"/>
      <c r="K480" s="340"/>
    </row>
    <row r="481" spans="1:11" x14ac:dyDescent="0.25">
      <c r="A481" s="301"/>
      <c r="B481" s="343"/>
      <c r="C481" s="91"/>
      <c r="D481" s="92"/>
      <c r="E481" s="92"/>
      <c r="F481" s="93"/>
      <c r="G481" s="93"/>
      <c r="H481" s="93"/>
      <c r="I481" s="193"/>
      <c r="J481" s="96"/>
      <c r="K481" s="340"/>
    </row>
    <row r="482" spans="1:11" x14ac:dyDescent="0.25">
      <c r="A482" s="301"/>
      <c r="B482" s="343"/>
      <c r="C482" s="91"/>
      <c r="D482" s="92"/>
      <c r="E482" s="92"/>
      <c r="F482" s="96"/>
      <c r="G482" s="103"/>
      <c r="H482" s="103"/>
      <c r="I482" s="193"/>
      <c r="J482" s="96"/>
      <c r="K482" s="340"/>
    </row>
    <row r="483" spans="1:11" x14ac:dyDescent="0.25">
      <c r="A483" s="302"/>
      <c r="B483" s="349"/>
      <c r="C483" s="100"/>
      <c r="D483" s="100"/>
      <c r="E483" s="100"/>
      <c r="F483" s="100"/>
      <c r="G483" s="100"/>
      <c r="H483" s="100"/>
      <c r="I483" s="194"/>
      <c r="J483" s="100"/>
      <c r="K483" s="340"/>
    </row>
    <row r="484" spans="1:11" x14ac:dyDescent="0.25">
      <c r="A484" s="89"/>
      <c r="B484" s="100"/>
      <c r="C484" s="100"/>
      <c r="D484" s="100"/>
      <c r="E484" s="100"/>
      <c r="F484" s="100"/>
      <c r="G484" s="100"/>
      <c r="H484" s="100"/>
      <c r="I484" s="194"/>
      <c r="J484" s="100"/>
      <c r="K484" s="340"/>
    </row>
    <row r="485" spans="1:11" x14ac:dyDescent="0.25">
      <c r="A485" s="89"/>
      <c r="B485" s="100"/>
      <c r="C485" s="97"/>
      <c r="D485" s="92"/>
      <c r="E485" s="92"/>
      <c r="F485" s="93"/>
      <c r="G485" s="93"/>
      <c r="H485" s="354" t="s">
        <v>352</v>
      </c>
      <c r="I485" s="355"/>
      <c r="J485" s="195">
        <f>SUM(J474:J483)</f>
        <v>479.9</v>
      </c>
      <c r="K485" s="340"/>
    </row>
    <row r="486" spans="1:11" x14ac:dyDescent="0.25">
      <c r="A486" s="89"/>
      <c r="B486" s="100"/>
      <c r="C486" s="97"/>
      <c r="D486" s="100"/>
      <c r="E486" s="100"/>
      <c r="F486" s="93"/>
      <c r="G486" s="93"/>
      <c r="H486" s="93"/>
      <c r="I486" s="193"/>
      <c r="J486" s="87"/>
      <c r="K486" s="352"/>
    </row>
    <row r="487" spans="1:11" x14ac:dyDescent="0.25">
      <c r="A487" s="306" t="s">
        <v>4</v>
      </c>
      <c r="B487" s="306" t="s">
        <v>336</v>
      </c>
      <c r="C487" s="306" t="s">
        <v>337</v>
      </c>
      <c r="D487" s="298" t="s">
        <v>6</v>
      </c>
      <c r="E487" s="298" t="s">
        <v>338</v>
      </c>
      <c r="F487" s="298" t="s">
        <v>339</v>
      </c>
      <c r="G487" s="306" t="s">
        <v>340</v>
      </c>
      <c r="H487" s="306" t="s">
        <v>341</v>
      </c>
      <c r="I487" s="345" t="s">
        <v>34</v>
      </c>
      <c r="J487" s="306" t="s">
        <v>324</v>
      </c>
      <c r="K487" s="306" t="s">
        <v>342</v>
      </c>
    </row>
    <row r="488" spans="1:11" x14ac:dyDescent="0.25">
      <c r="A488" s="306"/>
      <c r="B488" s="306"/>
      <c r="C488" s="306"/>
      <c r="D488" s="299"/>
      <c r="E488" s="299"/>
      <c r="F488" s="299"/>
      <c r="G488" s="306"/>
      <c r="H488" s="306"/>
      <c r="I488" s="345"/>
      <c r="J488" s="306"/>
      <c r="K488" s="306"/>
    </row>
    <row r="489" spans="1:11" x14ac:dyDescent="0.25">
      <c r="A489" s="89"/>
      <c r="B489" s="95"/>
      <c r="C489" s="91"/>
      <c r="D489" s="91" t="s">
        <v>944</v>
      </c>
      <c r="E489" s="92"/>
      <c r="F489" s="96"/>
      <c r="G489" s="96"/>
      <c r="H489" s="96"/>
      <c r="I489" s="193"/>
      <c r="J489" s="87"/>
      <c r="K489" s="339"/>
    </row>
    <row r="490" spans="1:11" x14ac:dyDescent="0.25">
      <c r="A490" s="300" t="s">
        <v>107</v>
      </c>
      <c r="B490" s="353" t="s">
        <v>963</v>
      </c>
      <c r="C490" s="91"/>
      <c r="D490" s="92"/>
      <c r="E490" s="92" t="s">
        <v>964</v>
      </c>
      <c r="F490" s="96"/>
      <c r="G490" s="96"/>
      <c r="H490" s="96"/>
      <c r="I490" s="193">
        <v>28</v>
      </c>
      <c r="J490" s="96">
        <f>E490*I490</f>
        <v>78.399999999999991</v>
      </c>
      <c r="K490" s="340"/>
    </row>
    <row r="491" spans="1:11" x14ac:dyDescent="0.25">
      <c r="A491" s="301"/>
      <c r="B491" s="343"/>
      <c r="C491" s="91"/>
      <c r="D491" s="92"/>
      <c r="E491" s="92"/>
      <c r="F491" s="93"/>
      <c r="G491" s="93"/>
      <c r="H491" s="93"/>
      <c r="I491" s="193"/>
      <c r="J491" s="96"/>
      <c r="K491" s="340"/>
    </row>
    <row r="492" spans="1:11" x14ac:dyDescent="0.25">
      <c r="A492" s="301"/>
      <c r="B492" s="343"/>
      <c r="C492" s="91"/>
      <c r="D492" s="92"/>
      <c r="E492" s="92"/>
      <c r="F492" s="93"/>
      <c r="G492" s="93"/>
      <c r="H492" s="93"/>
      <c r="I492" s="193"/>
      <c r="J492" s="96"/>
      <c r="K492" s="340"/>
    </row>
    <row r="493" spans="1:11" x14ac:dyDescent="0.25">
      <c r="A493" s="301"/>
      <c r="B493" s="343"/>
      <c r="C493" s="91"/>
      <c r="D493" s="92"/>
      <c r="E493" s="92"/>
      <c r="F493" s="93"/>
      <c r="G493" s="93"/>
      <c r="H493" s="93"/>
      <c r="I493" s="193"/>
      <c r="J493" s="96"/>
      <c r="K493" s="340"/>
    </row>
    <row r="494" spans="1:11" x14ac:dyDescent="0.25">
      <c r="A494" s="301"/>
      <c r="B494" s="343"/>
      <c r="C494" s="100"/>
      <c r="D494" s="100"/>
      <c r="E494" s="92"/>
      <c r="F494" s="100"/>
      <c r="G494" s="93"/>
      <c r="H494" s="93"/>
      <c r="I494" s="193"/>
      <c r="J494" s="96"/>
      <c r="K494" s="340"/>
    </row>
    <row r="495" spans="1:11" x14ac:dyDescent="0.25">
      <c r="A495" s="301"/>
      <c r="B495" s="343"/>
      <c r="C495" s="91"/>
      <c r="D495" s="92"/>
      <c r="E495" s="92"/>
      <c r="F495" s="93"/>
      <c r="G495" s="93"/>
      <c r="H495" s="93"/>
      <c r="I495" s="193"/>
      <c r="J495" s="96"/>
      <c r="K495" s="340"/>
    </row>
    <row r="496" spans="1:11" x14ac:dyDescent="0.25">
      <c r="A496" s="301"/>
      <c r="B496" s="343"/>
      <c r="C496" s="91"/>
      <c r="D496" s="92"/>
      <c r="E496" s="92"/>
      <c r="F496" s="93"/>
      <c r="G496" s="93"/>
      <c r="H496" s="93"/>
      <c r="I496" s="193"/>
      <c r="J496" s="96"/>
      <c r="K496" s="340"/>
    </row>
    <row r="497" spans="1:11" x14ac:dyDescent="0.25">
      <c r="A497" s="301"/>
      <c r="B497" s="343"/>
      <c r="C497" s="91"/>
      <c r="D497" s="92"/>
      <c r="E497" s="92"/>
      <c r="F497" s="93"/>
      <c r="G497" s="93"/>
      <c r="H497" s="93"/>
      <c r="I497" s="193"/>
      <c r="J497" s="96"/>
      <c r="K497" s="340"/>
    </row>
    <row r="498" spans="1:11" x14ac:dyDescent="0.25">
      <c r="A498" s="301"/>
      <c r="B498" s="343"/>
      <c r="C498" s="91"/>
      <c r="D498" s="92"/>
      <c r="E498" s="92"/>
      <c r="F498" s="96"/>
      <c r="G498" s="103"/>
      <c r="H498" s="103"/>
      <c r="I498" s="193"/>
      <c r="J498" s="96"/>
      <c r="K498" s="340"/>
    </row>
    <row r="499" spans="1:11" x14ac:dyDescent="0.25">
      <c r="A499" s="302"/>
      <c r="B499" s="349"/>
      <c r="C499" s="100"/>
      <c r="D499" s="100"/>
      <c r="E499" s="100"/>
      <c r="F499" s="100"/>
      <c r="G499" s="100"/>
      <c r="H499" s="100"/>
      <c r="I499" s="194"/>
      <c r="J499" s="100"/>
      <c r="K499" s="340"/>
    </row>
    <row r="500" spans="1:11" x14ac:dyDescent="0.25">
      <c r="A500" s="89"/>
      <c r="B500" s="100"/>
      <c r="C500" s="100"/>
      <c r="D500" s="100"/>
      <c r="E500" s="100"/>
      <c r="F500" s="100"/>
      <c r="G500" s="100"/>
      <c r="H500" s="100"/>
      <c r="I500" s="194"/>
      <c r="J500" s="100"/>
      <c r="K500" s="340"/>
    </row>
    <row r="501" spans="1:11" x14ac:dyDescent="0.25">
      <c r="A501" s="89"/>
      <c r="B501" s="100"/>
      <c r="C501" s="97"/>
      <c r="D501" s="92"/>
      <c r="E501" s="92"/>
      <c r="F501" s="93"/>
      <c r="G501" s="93"/>
      <c r="H501" s="354" t="s">
        <v>352</v>
      </c>
      <c r="I501" s="355"/>
      <c r="J501" s="195">
        <f>SUM(J490:J499)</f>
        <v>78.399999999999991</v>
      </c>
      <c r="K501" s="340"/>
    </row>
    <row r="502" spans="1:11" x14ac:dyDescent="0.25">
      <c r="A502" s="89"/>
      <c r="B502" s="100"/>
      <c r="C502" s="97"/>
      <c r="D502" s="100"/>
      <c r="E502" s="100"/>
      <c r="F502" s="93"/>
      <c r="G502" s="93"/>
      <c r="H502" s="93"/>
      <c r="I502" s="193"/>
      <c r="J502" s="87"/>
      <c r="K502" s="352"/>
    </row>
    <row r="503" spans="1:11" x14ac:dyDescent="0.25">
      <c r="A503" s="306" t="s">
        <v>4</v>
      </c>
      <c r="B503" s="306" t="s">
        <v>336</v>
      </c>
      <c r="C503" s="306" t="s">
        <v>337</v>
      </c>
      <c r="D503" s="298" t="s">
        <v>6</v>
      </c>
      <c r="E503" s="298" t="s">
        <v>338</v>
      </c>
      <c r="F503" s="298" t="s">
        <v>339</v>
      </c>
      <c r="G503" s="306" t="s">
        <v>340</v>
      </c>
      <c r="H503" s="306" t="s">
        <v>341</v>
      </c>
      <c r="I503" s="345" t="s">
        <v>34</v>
      </c>
      <c r="J503" s="306" t="s">
        <v>324</v>
      </c>
      <c r="K503" s="306" t="s">
        <v>342</v>
      </c>
    </row>
    <row r="504" spans="1:11" x14ac:dyDescent="0.25">
      <c r="A504" s="306"/>
      <c r="B504" s="306"/>
      <c r="C504" s="306"/>
      <c r="D504" s="299"/>
      <c r="E504" s="299"/>
      <c r="F504" s="299"/>
      <c r="G504" s="306"/>
      <c r="H504" s="306"/>
      <c r="I504" s="345"/>
      <c r="J504" s="306"/>
      <c r="K504" s="306"/>
    </row>
    <row r="505" spans="1:11" x14ac:dyDescent="0.25">
      <c r="A505" s="89"/>
      <c r="B505" s="95"/>
      <c r="C505" s="91"/>
      <c r="D505" s="91" t="s">
        <v>34</v>
      </c>
      <c r="E505" s="92"/>
      <c r="F505" s="96"/>
      <c r="G505" s="96"/>
      <c r="H505" s="96"/>
      <c r="I505" s="193"/>
      <c r="J505" s="87"/>
      <c r="K505" s="339"/>
    </row>
    <row r="506" spans="1:11" x14ac:dyDescent="0.25">
      <c r="A506" s="300" t="s">
        <v>109</v>
      </c>
      <c r="B506" s="353" t="s">
        <v>110</v>
      </c>
      <c r="C506" s="91"/>
      <c r="D506" s="92"/>
      <c r="E506" s="92"/>
      <c r="F506" s="96">
        <v>132.63999999999999</v>
      </c>
      <c r="G506" s="96">
        <v>19.63</v>
      </c>
      <c r="H506" s="96"/>
      <c r="I506" s="193">
        <v>2</v>
      </c>
      <c r="J506" s="96">
        <f>(F506-G506)*I506</f>
        <v>226.01999999999998</v>
      </c>
      <c r="K506" s="340"/>
    </row>
    <row r="507" spans="1:11" x14ac:dyDescent="0.25">
      <c r="A507" s="301"/>
      <c r="B507" s="343"/>
      <c r="C507" s="91"/>
      <c r="D507" s="92"/>
      <c r="E507" s="92"/>
      <c r="F507" s="93"/>
      <c r="G507" s="93"/>
      <c r="H507" s="93"/>
      <c r="I507" s="193"/>
      <c r="J507" s="96">
        <v>0</v>
      </c>
      <c r="K507" s="340"/>
    </row>
    <row r="508" spans="1:11" x14ac:dyDescent="0.25">
      <c r="A508" s="301"/>
      <c r="B508" s="343"/>
      <c r="C508" s="91"/>
      <c r="D508" s="92"/>
      <c r="E508" s="92"/>
      <c r="F508" s="93"/>
      <c r="G508" s="93"/>
      <c r="H508" s="93"/>
      <c r="I508" s="193"/>
      <c r="J508" s="96"/>
      <c r="K508" s="340"/>
    </row>
    <row r="509" spans="1:11" x14ac:dyDescent="0.25">
      <c r="A509" s="301"/>
      <c r="B509" s="343"/>
      <c r="C509" s="91"/>
      <c r="D509" s="92"/>
      <c r="E509" s="92"/>
      <c r="F509" s="93"/>
      <c r="G509" s="93"/>
      <c r="H509" s="93"/>
      <c r="I509" s="193"/>
      <c r="J509" s="96"/>
      <c r="K509" s="340"/>
    </row>
    <row r="510" spans="1:11" x14ac:dyDescent="0.25">
      <c r="A510" s="301"/>
      <c r="B510" s="343"/>
      <c r="C510" s="100"/>
      <c r="D510" s="100"/>
      <c r="E510" s="92"/>
      <c r="F510" s="100"/>
      <c r="G510" s="93"/>
      <c r="H510" s="93"/>
      <c r="I510" s="193"/>
      <c r="J510" s="96"/>
      <c r="K510" s="340"/>
    </row>
    <row r="511" spans="1:11" x14ac:dyDescent="0.25">
      <c r="A511" s="301"/>
      <c r="B511" s="343"/>
      <c r="C511" s="91"/>
      <c r="D511" s="92"/>
      <c r="E511" s="92"/>
      <c r="F511" s="93"/>
      <c r="G511" s="93"/>
      <c r="H511" s="93"/>
      <c r="I511" s="193"/>
      <c r="J511" s="96"/>
      <c r="K511" s="340"/>
    </row>
    <row r="512" spans="1:11" x14ac:dyDescent="0.25">
      <c r="A512" s="301"/>
      <c r="B512" s="343"/>
      <c r="C512" s="91"/>
      <c r="D512" s="92"/>
      <c r="E512" s="92"/>
      <c r="F512" s="93"/>
      <c r="G512" s="93"/>
      <c r="H512" s="93"/>
      <c r="I512" s="193"/>
      <c r="J512" s="96"/>
      <c r="K512" s="340"/>
    </row>
    <row r="513" spans="1:11" x14ac:dyDescent="0.25">
      <c r="A513" s="301"/>
      <c r="B513" s="343"/>
      <c r="C513" s="91"/>
      <c r="D513" s="92"/>
      <c r="E513" s="92"/>
      <c r="F513" s="93"/>
      <c r="G513" s="93"/>
      <c r="H513" s="93"/>
      <c r="I513" s="193"/>
      <c r="J513" s="96"/>
      <c r="K513" s="340"/>
    </row>
    <row r="514" spans="1:11" x14ac:dyDescent="0.25">
      <c r="A514" s="301"/>
      <c r="B514" s="343"/>
      <c r="C514" s="91"/>
      <c r="D514" s="92"/>
      <c r="E514" s="92"/>
      <c r="F514" s="96"/>
      <c r="G514" s="103"/>
      <c r="H514" s="103"/>
      <c r="I514" s="193"/>
      <c r="J514" s="96"/>
      <c r="K514" s="340"/>
    </row>
    <row r="515" spans="1:11" x14ac:dyDescent="0.25">
      <c r="A515" s="302"/>
      <c r="B515" s="349"/>
      <c r="C515" s="100"/>
      <c r="D515" s="100"/>
      <c r="E515" s="100"/>
      <c r="F515" s="100"/>
      <c r="G515" s="100"/>
      <c r="H515" s="100"/>
      <c r="I515" s="194"/>
      <c r="J515" s="100"/>
      <c r="K515" s="340"/>
    </row>
    <row r="516" spans="1:11" x14ac:dyDescent="0.25">
      <c r="A516" s="89"/>
      <c r="B516" s="100"/>
      <c r="C516" s="100"/>
      <c r="D516" s="100"/>
      <c r="E516" s="100"/>
      <c r="F516" s="100"/>
      <c r="G516" s="100"/>
      <c r="H516" s="100"/>
      <c r="I516" s="194"/>
      <c r="J516" s="100"/>
      <c r="K516" s="340"/>
    </row>
    <row r="517" spans="1:11" x14ac:dyDescent="0.25">
      <c r="A517" s="89"/>
      <c r="B517" s="100"/>
      <c r="C517" s="97"/>
      <c r="D517" s="92"/>
      <c r="E517" s="92"/>
      <c r="F517" s="93"/>
      <c r="G517" s="93"/>
      <c r="H517" s="354" t="s">
        <v>352</v>
      </c>
      <c r="I517" s="355"/>
      <c r="J517" s="195">
        <f>SUM(J506:J515)</f>
        <v>226.01999999999998</v>
      </c>
      <c r="K517" s="340"/>
    </row>
    <row r="518" spans="1:11" x14ac:dyDescent="0.25">
      <c r="A518" s="89"/>
      <c r="B518" s="100"/>
      <c r="C518" s="97"/>
      <c r="D518" s="100"/>
      <c r="E518" s="100"/>
      <c r="F518" s="93"/>
      <c r="G518" s="93"/>
      <c r="H518" s="93"/>
      <c r="I518" s="193"/>
      <c r="J518" s="87"/>
      <c r="K518" s="352"/>
    </row>
    <row r="520" spans="1:11" x14ac:dyDescent="0.25">
      <c r="K520" s="263"/>
    </row>
  </sheetData>
  <mergeCells count="478">
    <mergeCell ref="K505:K518"/>
    <mergeCell ref="A506:A515"/>
    <mergeCell ref="B506:B515"/>
    <mergeCell ref="H517:I517"/>
    <mergeCell ref="J487:J488"/>
    <mergeCell ref="K487:K488"/>
    <mergeCell ref="K489:K502"/>
    <mergeCell ref="A490:A499"/>
    <mergeCell ref="B490:B499"/>
    <mergeCell ref="H501:I501"/>
    <mergeCell ref="A503:A504"/>
    <mergeCell ref="B503:B504"/>
    <mergeCell ref="C503:C504"/>
    <mergeCell ref="D503:D504"/>
    <mergeCell ref="E503:E504"/>
    <mergeCell ref="F503:F504"/>
    <mergeCell ref="G503:G504"/>
    <mergeCell ref="H503:H504"/>
    <mergeCell ref="I503:I504"/>
    <mergeCell ref="J503:J504"/>
    <mergeCell ref="K503:K504"/>
    <mergeCell ref="A487:A488"/>
    <mergeCell ref="B487:B488"/>
    <mergeCell ref="C487:C488"/>
    <mergeCell ref="K425:K438"/>
    <mergeCell ref="A426:A435"/>
    <mergeCell ref="B426:B435"/>
    <mergeCell ref="H437:I437"/>
    <mergeCell ref="J439:J440"/>
    <mergeCell ref="K439:K440"/>
    <mergeCell ref="A442:A451"/>
    <mergeCell ref="B442:B451"/>
    <mergeCell ref="H453:I453"/>
    <mergeCell ref="A439:A440"/>
    <mergeCell ref="B439:B440"/>
    <mergeCell ref="C439:C440"/>
    <mergeCell ref="D439:D440"/>
    <mergeCell ref="E439:E440"/>
    <mergeCell ref="F439:F440"/>
    <mergeCell ref="G439:G440"/>
    <mergeCell ref="H439:H440"/>
    <mergeCell ref="K441:K454"/>
    <mergeCell ref="A388:A397"/>
    <mergeCell ref="B388:B397"/>
    <mergeCell ref="H405:I405"/>
    <mergeCell ref="A407:A408"/>
    <mergeCell ref="B407:B408"/>
    <mergeCell ref="C407:C408"/>
    <mergeCell ref="D407:D408"/>
    <mergeCell ref="D487:D488"/>
    <mergeCell ref="E487:E488"/>
    <mergeCell ref="F487:F488"/>
    <mergeCell ref="G487:G488"/>
    <mergeCell ref="H487:H488"/>
    <mergeCell ref="I487:I488"/>
    <mergeCell ref="E407:E408"/>
    <mergeCell ref="F407:F408"/>
    <mergeCell ref="G407:G408"/>
    <mergeCell ref="H407:H408"/>
    <mergeCell ref="I407:I408"/>
    <mergeCell ref="I439:I440"/>
    <mergeCell ref="A455:A456"/>
    <mergeCell ref="B455:B456"/>
    <mergeCell ref="C455:C456"/>
    <mergeCell ref="D455:D456"/>
    <mergeCell ref="E455:E456"/>
    <mergeCell ref="K409:K422"/>
    <mergeCell ref="A410:A419"/>
    <mergeCell ref="B410:B419"/>
    <mergeCell ref="H421:I421"/>
    <mergeCell ref="A423:A424"/>
    <mergeCell ref="B423:B424"/>
    <mergeCell ref="C423:C424"/>
    <mergeCell ref="D423:D424"/>
    <mergeCell ref="E423:E424"/>
    <mergeCell ref="F423:F424"/>
    <mergeCell ref="G423:G424"/>
    <mergeCell ref="H423:H424"/>
    <mergeCell ref="I423:I424"/>
    <mergeCell ref="J423:J424"/>
    <mergeCell ref="K423:K424"/>
    <mergeCell ref="J407:J408"/>
    <mergeCell ref="K407:K408"/>
    <mergeCell ref="J369:J370"/>
    <mergeCell ref="K369:K370"/>
    <mergeCell ref="K371:K384"/>
    <mergeCell ref="J385:J386"/>
    <mergeCell ref="K385:K386"/>
    <mergeCell ref="K387:K406"/>
    <mergeCell ref="A372:A381"/>
    <mergeCell ref="H383:I383"/>
    <mergeCell ref="A385:A386"/>
    <mergeCell ref="B385:B386"/>
    <mergeCell ref="C385:C386"/>
    <mergeCell ref="D385:D386"/>
    <mergeCell ref="E385:E386"/>
    <mergeCell ref="F385:F386"/>
    <mergeCell ref="G385:G386"/>
    <mergeCell ref="H385:H386"/>
    <mergeCell ref="I385:I386"/>
    <mergeCell ref="B372:B382"/>
    <mergeCell ref="A369:A370"/>
    <mergeCell ref="B369:B370"/>
    <mergeCell ref="C369:C370"/>
    <mergeCell ref="D369:D370"/>
    <mergeCell ref="E369:E370"/>
    <mergeCell ref="F369:F370"/>
    <mergeCell ref="G369:G370"/>
    <mergeCell ref="H369:H370"/>
    <mergeCell ref="I369:I370"/>
    <mergeCell ref="K353:K354"/>
    <mergeCell ref="K355:K368"/>
    <mergeCell ref="A356:A365"/>
    <mergeCell ref="B356:B365"/>
    <mergeCell ref="H367:I367"/>
    <mergeCell ref="F353:F354"/>
    <mergeCell ref="G353:G354"/>
    <mergeCell ref="H353:H354"/>
    <mergeCell ref="I353:I354"/>
    <mergeCell ref="J353:J354"/>
    <mergeCell ref="A353:A354"/>
    <mergeCell ref="B353:B354"/>
    <mergeCell ref="C353:C354"/>
    <mergeCell ref="D353:D354"/>
    <mergeCell ref="E353:E354"/>
    <mergeCell ref="K337:K338"/>
    <mergeCell ref="K339:K352"/>
    <mergeCell ref="A340:A349"/>
    <mergeCell ref="B340:B349"/>
    <mergeCell ref="H351:I351"/>
    <mergeCell ref="F337:F338"/>
    <mergeCell ref="G337:G338"/>
    <mergeCell ref="H337:H338"/>
    <mergeCell ref="I337:I338"/>
    <mergeCell ref="J337:J338"/>
    <mergeCell ref="A337:A338"/>
    <mergeCell ref="B337:B338"/>
    <mergeCell ref="C337:C338"/>
    <mergeCell ref="D337:D338"/>
    <mergeCell ref="E337:E338"/>
    <mergeCell ref="K321:K322"/>
    <mergeCell ref="K323:K336"/>
    <mergeCell ref="A324:A333"/>
    <mergeCell ref="B324:B333"/>
    <mergeCell ref="H335:I335"/>
    <mergeCell ref="F321:F322"/>
    <mergeCell ref="G321:G322"/>
    <mergeCell ref="H321:H322"/>
    <mergeCell ref="I321:I322"/>
    <mergeCell ref="J321:J322"/>
    <mergeCell ref="A321:A322"/>
    <mergeCell ref="B321:B322"/>
    <mergeCell ref="C321:C322"/>
    <mergeCell ref="D321:D322"/>
    <mergeCell ref="E321:E322"/>
    <mergeCell ref="K305:K306"/>
    <mergeCell ref="K307:K320"/>
    <mergeCell ref="A308:A317"/>
    <mergeCell ref="H319:I319"/>
    <mergeCell ref="B308:B318"/>
    <mergeCell ref="F305:F306"/>
    <mergeCell ref="G305:G306"/>
    <mergeCell ref="H305:H306"/>
    <mergeCell ref="I305:I306"/>
    <mergeCell ref="J305:J306"/>
    <mergeCell ref="A305:A306"/>
    <mergeCell ref="B305:B306"/>
    <mergeCell ref="C305:C306"/>
    <mergeCell ref="D305:D306"/>
    <mergeCell ref="E305:E306"/>
    <mergeCell ref="K289:K290"/>
    <mergeCell ref="K291:K304"/>
    <mergeCell ref="A292:A301"/>
    <mergeCell ref="B292:B301"/>
    <mergeCell ref="H303:I303"/>
    <mergeCell ref="F289:F290"/>
    <mergeCell ref="G289:G290"/>
    <mergeCell ref="H289:H290"/>
    <mergeCell ref="I289:I290"/>
    <mergeCell ref="J289:J290"/>
    <mergeCell ref="A289:A290"/>
    <mergeCell ref="B289:B290"/>
    <mergeCell ref="C289:C290"/>
    <mergeCell ref="D289:D290"/>
    <mergeCell ref="E289:E290"/>
    <mergeCell ref="K273:K274"/>
    <mergeCell ref="K275:K288"/>
    <mergeCell ref="A276:A285"/>
    <mergeCell ref="B276:B285"/>
    <mergeCell ref="H287:I287"/>
    <mergeCell ref="F273:F274"/>
    <mergeCell ref="G273:G274"/>
    <mergeCell ref="H273:H274"/>
    <mergeCell ref="I273:I274"/>
    <mergeCell ref="J273:J274"/>
    <mergeCell ref="A273:A274"/>
    <mergeCell ref="B273:B274"/>
    <mergeCell ref="C273:C274"/>
    <mergeCell ref="D273:D274"/>
    <mergeCell ref="E273:E274"/>
    <mergeCell ref="K257:K258"/>
    <mergeCell ref="K259:K272"/>
    <mergeCell ref="A260:A269"/>
    <mergeCell ref="B260:B269"/>
    <mergeCell ref="H271:I271"/>
    <mergeCell ref="F257:F258"/>
    <mergeCell ref="G257:G258"/>
    <mergeCell ref="H257:H258"/>
    <mergeCell ref="I257:I258"/>
    <mergeCell ref="J257:J258"/>
    <mergeCell ref="A257:A258"/>
    <mergeCell ref="B257:B258"/>
    <mergeCell ref="C257:C258"/>
    <mergeCell ref="D257:D258"/>
    <mergeCell ref="E257:E258"/>
    <mergeCell ref="K241:K242"/>
    <mergeCell ref="K243:K256"/>
    <mergeCell ref="A244:A253"/>
    <mergeCell ref="B244:B253"/>
    <mergeCell ref="H255:I255"/>
    <mergeCell ref="F241:F242"/>
    <mergeCell ref="G241:G242"/>
    <mergeCell ref="H241:H242"/>
    <mergeCell ref="I241:I242"/>
    <mergeCell ref="J241:J242"/>
    <mergeCell ref="A241:A242"/>
    <mergeCell ref="B241:B242"/>
    <mergeCell ref="C241:C242"/>
    <mergeCell ref="D241:D242"/>
    <mergeCell ref="E241:E242"/>
    <mergeCell ref="K225:K226"/>
    <mergeCell ref="K227:K240"/>
    <mergeCell ref="A228:A237"/>
    <mergeCell ref="B228:B237"/>
    <mergeCell ref="H239:I239"/>
    <mergeCell ref="F225:F226"/>
    <mergeCell ref="G225:G226"/>
    <mergeCell ref="H225:H226"/>
    <mergeCell ref="I225:I226"/>
    <mergeCell ref="J225:J226"/>
    <mergeCell ref="A225:A226"/>
    <mergeCell ref="B225:B226"/>
    <mergeCell ref="C225:C226"/>
    <mergeCell ref="D225:D226"/>
    <mergeCell ref="E225:E226"/>
    <mergeCell ref="K209:K210"/>
    <mergeCell ref="K211:K224"/>
    <mergeCell ref="A212:A221"/>
    <mergeCell ref="B212:B221"/>
    <mergeCell ref="H223:I223"/>
    <mergeCell ref="F209:F210"/>
    <mergeCell ref="G209:G210"/>
    <mergeCell ref="H209:H210"/>
    <mergeCell ref="I209:I210"/>
    <mergeCell ref="J209:J210"/>
    <mergeCell ref="A209:A210"/>
    <mergeCell ref="B209:B210"/>
    <mergeCell ref="C209:C210"/>
    <mergeCell ref="D209:D210"/>
    <mergeCell ref="E209:E210"/>
    <mergeCell ref="K193:K194"/>
    <mergeCell ref="K195:K208"/>
    <mergeCell ref="A196:A205"/>
    <mergeCell ref="B196:B205"/>
    <mergeCell ref="H207:I207"/>
    <mergeCell ref="F193:F194"/>
    <mergeCell ref="G193:G194"/>
    <mergeCell ref="H193:H194"/>
    <mergeCell ref="I193:I194"/>
    <mergeCell ref="J193:J194"/>
    <mergeCell ref="A193:A194"/>
    <mergeCell ref="B193:B194"/>
    <mergeCell ref="C193:C194"/>
    <mergeCell ref="D193:D194"/>
    <mergeCell ref="E193:E194"/>
    <mergeCell ref="K177:K178"/>
    <mergeCell ref="K179:K192"/>
    <mergeCell ref="A180:A189"/>
    <mergeCell ref="B180:B189"/>
    <mergeCell ref="H191:I191"/>
    <mergeCell ref="F177:F178"/>
    <mergeCell ref="G177:G178"/>
    <mergeCell ref="H177:H178"/>
    <mergeCell ref="I177:I178"/>
    <mergeCell ref="J177:J178"/>
    <mergeCell ref="A177:A178"/>
    <mergeCell ref="B177:B178"/>
    <mergeCell ref="C177:C178"/>
    <mergeCell ref="D177:D178"/>
    <mergeCell ref="E177:E178"/>
    <mergeCell ref="K161:K162"/>
    <mergeCell ref="K163:K176"/>
    <mergeCell ref="A164:A173"/>
    <mergeCell ref="B164:B173"/>
    <mergeCell ref="H175:I175"/>
    <mergeCell ref="F161:F162"/>
    <mergeCell ref="G161:G162"/>
    <mergeCell ref="H161:H162"/>
    <mergeCell ref="I161:I162"/>
    <mergeCell ref="J161:J162"/>
    <mergeCell ref="A161:A162"/>
    <mergeCell ref="B161:B162"/>
    <mergeCell ref="C161:C162"/>
    <mergeCell ref="D161:D162"/>
    <mergeCell ref="E161:E162"/>
    <mergeCell ref="K145:K146"/>
    <mergeCell ref="K147:K160"/>
    <mergeCell ref="A148:A157"/>
    <mergeCell ref="B148:B157"/>
    <mergeCell ref="H159:I159"/>
    <mergeCell ref="F145:F146"/>
    <mergeCell ref="G145:G146"/>
    <mergeCell ref="H145:H146"/>
    <mergeCell ref="I145:I146"/>
    <mergeCell ref="J145:J146"/>
    <mergeCell ref="A145:A146"/>
    <mergeCell ref="B145:B146"/>
    <mergeCell ref="C145:C146"/>
    <mergeCell ref="D145:D146"/>
    <mergeCell ref="E145:E146"/>
    <mergeCell ref="K129:K130"/>
    <mergeCell ref="K131:K144"/>
    <mergeCell ref="A132:A141"/>
    <mergeCell ref="B132:B141"/>
    <mergeCell ref="H143:I143"/>
    <mergeCell ref="F129:F130"/>
    <mergeCell ref="G129:G130"/>
    <mergeCell ref="H129:H130"/>
    <mergeCell ref="I129:I130"/>
    <mergeCell ref="J129:J130"/>
    <mergeCell ref="A129:A130"/>
    <mergeCell ref="B129:B130"/>
    <mergeCell ref="C129:C130"/>
    <mergeCell ref="D129:D130"/>
    <mergeCell ref="E129:E130"/>
    <mergeCell ref="K113:K114"/>
    <mergeCell ref="K115:K128"/>
    <mergeCell ref="A116:A125"/>
    <mergeCell ref="B116:B125"/>
    <mergeCell ref="H127:I127"/>
    <mergeCell ref="F113:F114"/>
    <mergeCell ref="G113:G114"/>
    <mergeCell ref="H113:H114"/>
    <mergeCell ref="I113:I114"/>
    <mergeCell ref="J113:J114"/>
    <mergeCell ref="A113:A114"/>
    <mergeCell ref="B113:B114"/>
    <mergeCell ref="C113:C114"/>
    <mergeCell ref="D113:D114"/>
    <mergeCell ref="E113:E114"/>
    <mergeCell ref="K97:K98"/>
    <mergeCell ref="K99:K112"/>
    <mergeCell ref="A100:A109"/>
    <mergeCell ref="B100:B109"/>
    <mergeCell ref="H111:I111"/>
    <mergeCell ref="F97:F98"/>
    <mergeCell ref="G97:G98"/>
    <mergeCell ref="H97:H98"/>
    <mergeCell ref="I97:I98"/>
    <mergeCell ref="J97:J98"/>
    <mergeCell ref="A97:A98"/>
    <mergeCell ref="B97:B98"/>
    <mergeCell ref="C97:C98"/>
    <mergeCell ref="D97:D98"/>
    <mergeCell ref="E97:E98"/>
    <mergeCell ref="K81:K82"/>
    <mergeCell ref="K83:K96"/>
    <mergeCell ref="A84:A93"/>
    <mergeCell ref="B84:B93"/>
    <mergeCell ref="H95:I95"/>
    <mergeCell ref="F81:F82"/>
    <mergeCell ref="G81:G82"/>
    <mergeCell ref="H81:H82"/>
    <mergeCell ref="I81:I82"/>
    <mergeCell ref="J81:J82"/>
    <mergeCell ref="A81:A82"/>
    <mergeCell ref="B81:B82"/>
    <mergeCell ref="C81:C82"/>
    <mergeCell ref="D81:D82"/>
    <mergeCell ref="E81:E82"/>
    <mergeCell ref="K65:K66"/>
    <mergeCell ref="K67:K80"/>
    <mergeCell ref="A68:A77"/>
    <mergeCell ref="B68:B77"/>
    <mergeCell ref="H79:I79"/>
    <mergeCell ref="F65:F66"/>
    <mergeCell ref="G65:G66"/>
    <mergeCell ref="H65:H66"/>
    <mergeCell ref="I65:I66"/>
    <mergeCell ref="J65:J66"/>
    <mergeCell ref="A65:A66"/>
    <mergeCell ref="B65:B66"/>
    <mergeCell ref="C65:C66"/>
    <mergeCell ref="D65:D66"/>
    <mergeCell ref="E65:E66"/>
    <mergeCell ref="B10:F10"/>
    <mergeCell ref="A12:A13"/>
    <mergeCell ref="B12:B13"/>
    <mergeCell ref="C12:C13"/>
    <mergeCell ref="D12:D13"/>
    <mergeCell ref="E12:E13"/>
    <mergeCell ref="C49:C50"/>
    <mergeCell ref="D49:D50"/>
    <mergeCell ref="E49:E50"/>
    <mergeCell ref="F49:F50"/>
    <mergeCell ref="A49:A50"/>
    <mergeCell ref="B49:B50"/>
    <mergeCell ref="F12:F13"/>
    <mergeCell ref="I9:J9"/>
    <mergeCell ref="B3:F3"/>
    <mergeCell ref="I3:J3"/>
    <mergeCell ref="B4:D4"/>
    <mergeCell ref="I4:J4"/>
    <mergeCell ref="B5:F5"/>
    <mergeCell ref="I5:J5"/>
    <mergeCell ref="K5:K6"/>
    <mergeCell ref="B6:F6"/>
    <mergeCell ref="B7:E7"/>
    <mergeCell ref="I7:J7"/>
    <mergeCell ref="I8:J8"/>
    <mergeCell ref="K51:K64"/>
    <mergeCell ref="A52:A61"/>
    <mergeCell ref="B52:B61"/>
    <mergeCell ref="H63:I63"/>
    <mergeCell ref="K14:K32"/>
    <mergeCell ref="G33:G34"/>
    <mergeCell ref="H33:H34"/>
    <mergeCell ref="I33:I34"/>
    <mergeCell ref="J33:J34"/>
    <mergeCell ref="K33:K34"/>
    <mergeCell ref="B33:B34"/>
    <mergeCell ref="C33:C34"/>
    <mergeCell ref="D33:D34"/>
    <mergeCell ref="E33:E34"/>
    <mergeCell ref="F33:F34"/>
    <mergeCell ref="A36:A45"/>
    <mergeCell ref="B36:B45"/>
    <mergeCell ref="B15:B24"/>
    <mergeCell ref="A15:A24"/>
    <mergeCell ref="H31:I31"/>
    <mergeCell ref="G49:G50"/>
    <mergeCell ref="H49:H50"/>
    <mergeCell ref="I49:I50"/>
    <mergeCell ref="H47:I47"/>
    <mergeCell ref="G12:G13"/>
    <mergeCell ref="H12:H13"/>
    <mergeCell ref="A33:A34"/>
    <mergeCell ref="K35:K48"/>
    <mergeCell ref="J49:J50"/>
    <mergeCell ref="K49:K50"/>
    <mergeCell ref="I12:I13"/>
    <mergeCell ref="J12:J13"/>
    <mergeCell ref="K12:K13"/>
    <mergeCell ref="J471:J472"/>
    <mergeCell ref="K471:K472"/>
    <mergeCell ref="K473:K486"/>
    <mergeCell ref="A474:A483"/>
    <mergeCell ref="B474:B483"/>
    <mergeCell ref="H485:I485"/>
    <mergeCell ref="A471:A472"/>
    <mergeCell ref="B471:B472"/>
    <mergeCell ref="C471:C472"/>
    <mergeCell ref="D471:D472"/>
    <mergeCell ref="E471:E472"/>
    <mergeCell ref="F471:F472"/>
    <mergeCell ref="G471:G472"/>
    <mergeCell ref="H471:H472"/>
    <mergeCell ref="I471:I472"/>
    <mergeCell ref="F455:F456"/>
    <mergeCell ref="G455:G456"/>
    <mergeCell ref="H455:H456"/>
    <mergeCell ref="I455:I456"/>
    <mergeCell ref="J455:J456"/>
    <mergeCell ref="K455:K456"/>
    <mergeCell ref="K457:K470"/>
    <mergeCell ref="A458:A467"/>
    <mergeCell ref="B458:B467"/>
    <mergeCell ref="H469:I46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7"/>
  <sheetViews>
    <sheetView workbookViewId="0">
      <selection activeCell="K14" sqref="K14:K22"/>
    </sheetView>
  </sheetViews>
  <sheetFormatPr baseColWidth="10" defaultColWidth="11.42578125" defaultRowHeight="15" x14ac:dyDescent="0.25"/>
  <cols>
    <col min="2" max="2" width="46.28515625" style="163" customWidth="1"/>
    <col min="3" max="3" width="10.42578125" customWidth="1"/>
    <col min="5" max="5" width="8.7109375" customWidth="1"/>
    <col min="6" max="6" width="8.85546875" customWidth="1"/>
    <col min="9" max="9" width="7.42578125" style="150" customWidth="1"/>
    <col min="10" max="10" width="14.5703125" customWidth="1"/>
    <col min="11" max="11" width="44.5703125" customWidth="1"/>
  </cols>
  <sheetData>
    <row r="1" spans="1:11" x14ac:dyDescent="0.25">
      <c r="A1" s="22"/>
      <c r="B1" s="155"/>
      <c r="C1" s="22"/>
      <c r="D1" s="22"/>
      <c r="E1" s="22"/>
      <c r="F1" s="22"/>
      <c r="G1" s="22"/>
      <c r="H1" s="22"/>
      <c r="I1" s="145"/>
      <c r="J1" s="23"/>
      <c r="K1" s="23"/>
    </row>
    <row r="2" spans="1:11" x14ac:dyDescent="0.25">
      <c r="A2" s="22"/>
      <c r="B2" s="155"/>
      <c r="C2" s="22"/>
      <c r="D2" s="22"/>
      <c r="E2" s="23"/>
      <c r="F2" s="44"/>
      <c r="G2" s="23"/>
      <c r="H2" s="23"/>
      <c r="I2" s="146"/>
      <c r="J2" s="22"/>
      <c r="K2" s="22"/>
    </row>
    <row r="3" spans="1:11" ht="15.75" x14ac:dyDescent="0.25">
      <c r="A3" s="22"/>
      <c r="B3" s="328" t="s">
        <v>327</v>
      </c>
      <c r="C3" s="328"/>
      <c r="D3" s="328"/>
      <c r="E3" s="328"/>
      <c r="F3" s="328"/>
      <c r="G3" s="22"/>
      <c r="H3" s="22"/>
      <c r="I3" s="327" t="s">
        <v>328</v>
      </c>
      <c r="J3" s="327"/>
      <c r="K3" s="22"/>
    </row>
    <row r="4" spans="1:11" x14ac:dyDescent="0.25">
      <c r="A4" s="22"/>
      <c r="B4" s="329"/>
      <c r="C4" s="329"/>
      <c r="D4" s="329"/>
      <c r="E4" s="22"/>
      <c r="F4" s="22"/>
      <c r="G4" s="22"/>
      <c r="H4" s="22"/>
      <c r="I4" s="327" t="s">
        <v>329</v>
      </c>
      <c r="J4" s="327"/>
      <c r="K4" s="22"/>
    </row>
    <row r="5" spans="1:11" x14ac:dyDescent="0.25">
      <c r="A5" s="22"/>
      <c r="B5" s="320" t="s">
        <v>1</v>
      </c>
      <c r="C5" s="320"/>
      <c r="D5" s="320"/>
      <c r="E5" s="320"/>
      <c r="F5" s="320"/>
      <c r="G5" s="24"/>
      <c r="H5" s="24"/>
      <c r="I5" s="327" t="s">
        <v>330</v>
      </c>
      <c r="J5" s="327"/>
      <c r="K5" s="336" t="s">
        <v>3</v>
      </c>
    </row>
    <row r="6" spans="1:11" x14ac:dyDescent="0.25">
      <c r="A6" s="22"/>
      <c r="B6" s="326" t="s">
        <v>2</v>
      </c>
      <c r="C6" s="326"/>
      <c r="D6" s="326"/>
      <c r="E6" s="326"/>
      <c r="F6" s="326"/>
      <c r="G6" s="24"/>
      <c r="H6" s="24"/>
      <c r="I6" s="147"/>
      <c r="J6" s="25"/>
      <c r="K6" s="337"/>
    </row>
    <row r="7" spans="1:11" x14ac:dyDescent="0.25">
      <c r="A7" s="22"/>
      <c r="B7" s="320" t="s">
        <v>896</v>
      </c>
      <c r="C7" s="320"/>
      <c r="D7" s="320"/>
      <c r="E7" s="320"/>
      <c r="F7" s="22"/>
      <c r="G7" s="22"/>
      <c r="H7" s="22"/>
      <c r="I7" s="327" t="s">
        <v>332</v>
      </c>
      <c r="J7" s="327"/>
      <c r="K7" s="22"/>
    </row>
    <row r="8" spans="1:11" x14ac:dyDescent="0.25">
      <c r="A8" s="22"/>
      <c r="B8" s="155"/>
      <c r="C8" s="22"/>
      <c r="D8" s="22"/>
      <c r="E8" s="22"/>
      <c r="F8" s="22"/>
      <c r="G8" s="22"/>
      <c r="H8" s="22"/>
      <c r="I8" s="327" t="s">
        <v>333</v>
      </c>
      <c r="J8" s="327"/>
      <c r="K8" s="22"/>
    </row>
    <row r="9" spans="1:11" x14ac:dyDescent="0.25">
      <c r="A9" s="23"/>
      <c r="B9" s="156"/>
      <c r="C9" s="22"/>
      <c r="D9" s="22"/>
      <c r="E9" s="22"/>
      <c r="F9" s="26"/>
      <c r="G9" s="22"/>
      <c r="H9" s="22"/>
      <c r="I9" s="327" t="s">
        <v>334</v>
      </c>
      <c r="J9" s="327"/>
      <c r="K9" s="22"/>
    </row>
    <row r="10" spans="1:11" x14ac:dyDescent="0.25">
      <c r="A10" s="23"/>
      <c r="B10" s="320" t="s">
        <v>335</v>
      </c>
      <c r="C10" s="320"/>
      <c r="D10" s="320"/>
      <c r="E10" s="320"/>
      <c r="F10" s="320"/>
      <c r="G10" s="23"/>
      <c r="H10" s="23"/>
      <c r="I10" s="145"/>
      <c r="J10" s="23"/>
      <c r="K10" s="23"/>
    </row>
    <row r="11" spans="1:11" x14ac:dyDescent="0.25">
      <c r="A11" s="23"/>
      <c r="B11" s="157"/>
      <c r="C11" s="23"/>
      <c r="D11" s="23"/>
      <c r="E11" s="23"/>
      <c r="F11" s="23"/>
      <c r="G11" s="23"/>
      <c r="H11" s="23"/>
      <c r="I11" s="145"/>
      <c r="J11" s="23"/>
      <c r="K11" s="23"/>
    </row>
    <row r="12" spans="1:11" x14ac:dyDescent="0.25">
      <c r="A12" s="294" t="s">
        <v>4</v>
      </c>
      <c r="B12" s="368" t="s">
        <v>336</v>
      </c>
      <c r="C12" s="294" t="s">
        <v>337</v>
      </c>
      <c r="D12" s="307" t="s">
        <v>6</v>
      </c>
      <c r="E12" s="307" t="s">
        <v>338</v>
      </c>
      <c r="F12" s="307" t="s">
        <v>339</v>
      </c>
      <c r="G12" s="294" t="s">
        <v>340</v>
      </c>
      <c r="H12" s="294" t="s">
        <v>341</v>
      </c>
      <c r="I12" s="357" t="s">
        <v>34</v>
      </c>
      <c r="J12" s="294" t="s">
        <v>324</v>
      </c>
      <c r="K12" s="294" t="s">
        <v>342</v>
      </c>
    </row>
    <row r="13" spans="1:11" x14ac:dyDescent="0.25">
      <c r="A13" s="294"/>
      <c r="B13" s="368"/>
      <c r="C13" s="294"/>
      <c r="D13" s="308"/>
      <c r="E13" s="308"/>
      <c r="F13" s="308"/>
      <c r="G13" s="294"/>
      <c r="H13" s="294"/>
      <c r="I13" s="357"/>
      <c r="J13" s="294"/>
      <c r="K13" s="294"/>
    </row>
    <row r="14" spans="1:11" x14ac:dyDescent="0.25">
      <c r="A14" s="28"/>
      <c r="B14" s="158"/>
      <c r="C14" s="30"/>
      <c r="D14" s="30"/>
      <c r="E14" s="31"/>
      <c r="F14" s="32"/>
      <c r="G14" s="32"/>
      <c r="H14" s="32"/>
      <c r="I14" s="32"/>
      <c r="J14" s="33"/>
      <c r="K14" s="295"/>
    </row>
    <row r="15" spans="1:11" ht="15" customHeight="1" x14ac:dyDescent="0.25">
      <c r="A15" s="309" t="s">
        <v>965</v>
      </c>
      <c r="B15" s="317" t="s">
        <v>52</v>
      </c>
      <c r="C15" s="30"/>
      <c r="D15" s="31" t="s">
        <v>13</v>
      </c>
      <c r="E15">
        <v>15</v>
      </c>
      <c r="F15" s="32">
        <v>4.2</v>
      </c>
      <c r="G15" s="32"/>
      <c r="H15" s="32"/>
      <c r="I15" s="32"/>
      <c r="J15" s="32">
        <f>E16*F15</f>
        <v>63</v>
      </c>
      <c r="K15" s="296"/>
    </row>
    <row r="16" spans="1:11" x14ac:dyDescent="0.25">
      <c r="A16" s="310"/>
      <c r="B16" s="318"/>
      <c r="C16" s="30"/>
      <c r="D16" s="31"/>
      <c r="E16" s="81">
        <v>15</v>
      </c>
      <c r="F16" s="34">
        <v>4.2</v>
      </c>
      <c r="G16" s="34"/>
      <c r="H16" s="34"/>
      <c r="I16" s="32"/>
      <c r="J16" s="32">
        <f>E16*F16</f>
        <v>63</v>
      </c>
      <c r="K16" s="296"/>
    </row>
    <row r="17" spans="1:11" x14ac:dyDescent="0.25">
      <c r="A17" s="310"/>
      <c r="B17" s="318"/>
      <c r="C17" s="30"/>
      <c r="D17" s="31"/>
      <c r="E17" s="31"/>
      <c r="F17" s="34"/>
      <c r="G17" s="34"/>
      <c r="H17" s="34"/>
      <c r="I17" s="32"/>
      <c r="J17" s="32"/>
      <c r="K17" s="296"/>
    </row>
    <row r="18" spans="1:11" x14ac:dyDescent="0.25">
      <c r="A18" s="310"/>
      <c r="B18" s="319"/>
      <c r="C18" s="30"/>
      <c r="D18" s="31"/>
      <c r="E18" s="31"/>
      <c r="F18" s="34"/>
      <c r="G18" s="34"/>
      <c r="H18" s="34"/>
      <c r="I18" s="32"/>
      <c r="J18" s="33"/>
      <c r="K18" s="296"/>
    </row>
    <row r="19" spans="1:11" x14ac:dyDescent="0.25">
      <c r="A19" s="28"/>
      <c r="B19" s="159"/>
      <c r="C19" s="30"/>
      <c r="D19" s="31"/>
      <c r="E19" s="31"/>
      <c r="F19" s="34"/>
      <c r="G19" s="34"/>
      <c r="H19" s="34"/>
      <c r="I19" s="32"/>
      <c r="J19" s="36"/>
      <c r="K19" s="296"/>
    </row>
    <row r="20" spans="1:11" x14ac:dyDescent="0.25">
      <c r="A20" s="28"/>
      <c r="B20" s="160"/>
      <c r="C20" s="30"/>
      <c r="D20" s="31"/>
      <c r="E20" s="31"/>
      <c r="F20" s="32"/>
      <c r="G20" s="38"/>
      <c r="H20" s="38"/>
      <c r="I20" s="148"/>
      <c r="J20" s="36"/>
      <c r="K20" s="296"/>
    </row>
    <row r="21" spans="1:11" x14ac:dyDescent="0.25">
      <c r="A21" s="28"/>
      <c r="B21" s="158"/>
      <c r="C21" s="30"/>
      <c r="D21" s="30"/>
      <c r="E21" s="31"/>
      <c r="F21" s="32"/>
      <c r="G21" s="32"/>
      <c r="H21" s="359" t="s">
        <v>352</v>
      </c>
      <c r="I21" s="360"/>
      <c r="J21" s="33">
        <f>J16+J15</f>
        <v>126</v>
      </c>
      <c r="K21" s="296"/>
    </row>
    <row r="22" spans="1:11" x14ac:dyDescent="0.25">
      <c r="A22" s="28"/>
      <c r="B22" s="158"/>
      <c r="C22" s="30"/>
      <c r="D22" s="30"/>
      <c r="E22" s="31"/>
      <c r="F22" s="32"/>
      <c r="G22" s="32"/>
      <c r="H22" s="32"/>
      <c r="I22" s="32"/>
      <c r="J22" s="33"/>
      <c r="K22" s="296"/>
    </row>
    <row r="23" spans="1:11" x14ac:dyDescent="0.25">
      <c r="A23" s="294" t="s">
        <v>4</v>
      </c>
      <c r="B23" s="368" t="s">
        <v>336</v>
      </c>
      <c r="C23" s="294" t="s">
        <v>337</v>
      </c>
      <c r="D23" s="307" t="s">
        <v>6</v>
      </c>
      <c r="E23" s="307" t="s">
        <v>338</v>
      </c>
      <c r="F23" s="307" t="s">
        <v>339</v>
      </c>
      <c r="G23" s="294" t="s">
        <v>340</v>
      </c>
      <c r="H23" s="294" t="s">
        <v>341</v>
      </c>
      <c r="I23" s="357" t="s">
        <v>34</v>
      </c>
      <c r="J23" s="294" t="s">
        <v>324</v>
      </c>
      <c r="K23" s="294" t="s">
        <v>342</v>
      </c>
    </row>
    <row r="24" spans="1:11" x14ac:dyDescent="0.25">
      <c r="A24" s="294"/>
      <c r="B24" s="368"/>
      <c r="C24" s="294"/>
      <c r="D24" s="308"/>
      <c r="E24" s="308"/>
      <c r="F24" s="308"/>
      <c r="G24" s="294"/>
      <c r="H24" s="294"/>
      <c r="I24" s="357"/>
      <c r="J24" s="294"/>
      <c r="K24" s="294"/>
    </row>
    <row r="25" spans="1:11" x14ac:dyDescent="0.25">
      <c r="A25" s="28"/>
      <c r="B25" s="158"/>
      <c r="C25" s="30"/>
      <c r="D25" s="30"/>
      <c r="E25" s="31"/>
      <c r="F25" s="32"/>
      <c r="G25" s="32"/>
      <c r="H25" s="32"/>
      <c r="I25" s="32"/>
      <c r="J25" s="33"/>
      <c r="K25" s="295"/>
    </row>
    <row r="26" spans="1:11" x14ac:dyDescent="0.25">
      <c r="A26" s="309" t="s">
        <v>966</v>
      </c>
      <c r="B26" s="317" t="s">
        <v>54</v>
      </c>
      <c r="C26" s="30"/>
      <c r="D26" s="31" t="s">
        <v>16</v>
      </c>
      <c r="E26" s="81">
        <v>76</v>
      </c>
      <c r="F26" s="32">
        <v>0.25</v>
      </c>
      <c r="G26" s="32">
        <v>0.35</v>
      </c>
      <c r="H26" s="32"/>
      <c r="I26" s="32"/>
      <c r="J26" s="32">
        <f>E26*F26*G26</f>
        <v>6.6499999999999995</v>
      </c>
      <c r="K26" s="296"/>
    </row>
    <row r="27" spans="1:11" x14ac:dyDescent="0.25">
      <c r="A27" s="310"/>
      <c r="B27" s="318"/>
      <c r="C27" s="30"/>
      <c r="D27" s="31"/>
      <c r="E27" s="31"/>
      <c r="F27" s="34"/>
      <c r="G27" s="34"/>
      <c r="H27" s="34"/>
      <c r="I27" s="32"/>
      <c r="J27" s="33"/>
      <c r="K27" s="296"/>
    </row>
    <row r="28" spans="1:11" x14ac:dyDescent="0.25">
      <c r="A28" s="310"/>
      <c r="B28" s="318"/>
      <c r="C28" s="30"/>
      <c r="D28" s="31"/>
      <c r="E28" s="31"/>
      <c r="F28" s="34"/>
      <c r="G28" s="34"/>
      <c r="H28" s="34"/>
      <c r="I28" s="32"/>
      <c r="J28" s="33"/>
      <c r="K28" s="296"/>
    </row>
    <row r="29" spans="1:11" x14ac:dyDescent="0.25">
      <c r="A29" s="310"/>
      <c r="B29" s="318"/>
      <c r="C29" s="30"/>
      <c r="D29" s="31"/>
      <c r="E29" s="31"/>
      <c r="F29" s="34"/>
      <c r="G29" s="34"/>
      <c r="H29" s="34"/>
      <c r="I29" s="32"/>
      <c r="J29" s="33"/>
      <c r="K29" s="296"/>
    </row>
    <row r="30" spans="1:11" x14ac:dyDescent="0.25">
      <c r="A30" s="310"/>
      <c r="B30" s="318"/>
      <c r="C30" s="36"/>
      <c r="D30" s="36"/>
      <c r="E30" s="36"/>
      <c r="F30" s="36"/>
      <c r="G30" s="34"/>
      <c r="H30" s="34"/>
      <c r="I30" s="149"/>
      <c r="J30" s="33"/>
      <c r="K30" s="296"/>
    </row>
    <row r="31" spans="1:11" x14ac:dyDescent="0.25">
      <c r="A31" s="310"/>
      <c r="B31" s="318"/>
      <c r="C31" s="30"/>
      <c r="D31" s="31"/>
      <c r="E31" s="31"/>
      <c r="F31" s="34"/>
      <c r="G31" s="34"/>
      <c r="H31" s="34"/>
      <c r="I31" s="32"/>
      <c r="J31" s="33"/>
      <c r="K31" s="296"/>
    </row>
    <row r="32" spans="1:11" x14ac:dyDescent="0.25">
      <c r="A32" s="28"/>
      <c r="B32" s="159"/>
      <c r="C32" s="30"/>
      <c r="D32" s="31"/>
      <c r="E32" s="31"/>
      <c r="F32" s="34"/>
      <c r="G32" s="34"/>
      <c r="H32" s="34"/>
      <c r="I32" s="32"/>
      <c r="J32" s="36"/>
      <c r="K32" s="296"/>
    </row>
    <row r="33" spans="1:11" x14ac:dyDescent="0.25">
      <c r="A33" s="28"/>
      <c r="B33" s="160"/>
      <c r="C33" s="30"/>
      <c r="D33" s="31"/>
      <c r="E33" s="31"/>
      <c r="F33" s="32"/>
      <c r="G33" s="38"/>
      <c r="H33" s="38"/>
      <c r="I33" s="148"/>
      <c r="J33" s="36"/>
      <c r="K33" s="296"/>
    </row>
    <row r="34" spans="1:11" x14ac:dyDescent="0.25">
      <c r="A34" s="28"/>
      <c r="B34" s="158"/>
      <c r="C34" s="30"/>
      <c r="D34" s="30"/>
      <c r="E34" s="31"/>
      <c r="F34" s="32"/>
      <c r="G34" s="32"/>
      <c r="H34" s="359" t="s">
        <v>352</v>
      </c>
      <c r="I34" s="360"/>
      <c r="J34" s="33">
        <f>+J26</f>
        <v>6.6499999999999995</v>
      </c>
      <c r="K34" s="296"/>
    </row>
    <row r="35" spans="1:11" x14ac:dyDescent="0.25">
      <c r="A35" s="28"/>
      <c r="B35" s="158"/>
      <c r="C35" s="30"/>
      <c r="D35" s="30"/>
      <c r="E35" s="31"/>
      <c r="F35" s="32"/>
      <c r="G35" s="32"/>
      <c r="H35" s="32"/>
      <c r="I35" s="32"/>
      <c r="J35" s="33"/>
      <c r="K35" s="296"/>
    </row>
    <row r="36" spans="1:11" x14ac:dyDescent="0.25">
      <c r="A36" s="294" t="s">
        <v>4</v>
      </c>
      <c r="B36" s="368" t="s">
        <v>336</v>
      </c>
      <c r="C36" s="294" t="s">
        <v>337</v>
      </c>
      <c r="D36" s="307" t="s">
        <v>6</v>
      </c>
      <c r="E36" s="307" t="s">
        <v>338</v>
      </c>
      <c r="F36" s="307" t="s">
        <v>339</v>
      </c>
      <c r="G36" s="294" t="s">
        <v>340</v>
      </c>
      <c r="H36" s="294" t="s">
        <v>341</v>
      </c>
      <c r="I36" s="357" t="s">
        <v>34</v>
      </c>
      <c r="J36" s="294" t="s">
        <v>324</v>
      </c>
      <c r="K36" s="294" t="s">
        <v>342</v>
      </c>
    </row>
    <row r="37" spans="1:11" x14ac:dyDescent="0.25">
      <c r="A37" s="294"/>
      <c r="B37" s="368"/>
      <c r="C37" s="294"/>
      <c r="D37" s="308"/>
      <c r="E37" s="308"/>
      <c r="F37" s="308"/>
      <c r="G37" s="294"/>
      <c r="H37" s="294"/>
      <c r="I37" s="357"/>
      <c r="J37" s="294"/>
      <c r="K37" s="294"/>
    </row>
    <row r="38" spans="1:11" x14ac:dyDescent="0.25">
      <c r="A38" s="28"/>
      <c r="B38" s="158"/>
      <c r="C38" s="30"/>
      <c r="D38" s="30"/>
      <c r="E38" s="31"/>
      <c r="F38" s="32"/>
      <c r="G38" s="32"/>
      <c r="H38" s="32"/>
      <c r="I38" s="32"/>
      <c r="J38" s="33"/>
      <c r="K38" s="295"/>
    </row>
    <row r="39" spans="1:11" ht="15" customHeight="1" x14ac:dyDescent="0.25">
      <c r="A39" s="309" t="s">
        <v>967</v>
      </c>
      <c r="B39" s="318" t="s">
        <v>115</v>
      </c>
      <c r="C39" s="30"/>
      <c r="D39" s="31" t="s">
        <v>13</v>
      </c>
      <c r="E39" s="81">
        <v>14.5</v>
      </c>
      <c r="F39" s="32">
        <v>4</v>
      </c>
      <c r="G39" s="32"/>
      <c r="H39" s="32"/>
      <c r="I39" s="32"/>
      <c r="J39" s="32">
        <f>E39*F39</f>
        <v>58</v>
      </c>
      <c r="K39" s="296"/>
    </row>
    <row r="40" spans="1:11" x14ac:dyDescent="0.25">
      <c r="A40" s="310"/>
      <c r="B40" s="318"/>
      <c r="C40" s="30"/>
      <c r="D40" s="31"/>
      <c r="E40" s="31" t="s">
        <v>968</v>
      </c>
      <c r="F40" s="34">
        <v>4</v>
      </c>
      <c r="G40" s="34"/>
      <c r="H40" s="34"/>
      <c r="I40" s="32"/>
      <c r="J40" s="32">
        <f>E40*F40</f>
        <v>59.2</v>
      </c>
      <c r="K40" s="296"/>
    </row>
    <row r="41" spans="1:11" x14ac:dyDescent="0.25">
      <c r="A41" s="310"/>
      <c r="B41" s="318"/>
      <c r="C41" s="30"/>
      <c r="D41" s="31"/>
      <c r="E41" s="31"/>
      <c r="F41" s="34"/>
      <c r="G41" s="34"/>
      <c r="H41" s="34"/>
      <c r="I41" s="32"/>
      <c r="J41" s="33"/>
      <c r="K41" s="296"/>
    </row>
    <row r="42" spans="1:11" x14ac:dyDescent="0.25">
      <c r="A42" s="310"/>
      <c r="B42" s="318"/>
      <c r="C42" s="30"/>
      <c r="D42" s="31"/>
      <c r="E42" s="31"/>
      <c r="F42" s="34"/>
      <c r="G42" s="34"/>
      <c r="H42" s="34"/>
      <c r="I42" s="32"/>
      <c r="J42" s="33"/>
      <c r="K42" s="296"/>
    </row>
    <row r="43" spans="1:11" x14ac:dyDescent="0.25">
      <c r="A43" s="28"/>
      <c r="B43" s="318"/>
      <c r="C43" s="30"/>
      <c r="D43" s="31"/>
      <c r="E43" s="31"/>
      <c r="F43" s="34"/>
      <c r="G43" s="34"/>
      <c r="H43" s="34"/>
      <c r="I43" s="32"/>
      <c r="J43" s="36"/>
      <c r="K43" s="296"/>
    </row>
    <row r="44" spans="1:11" x14ac:dyDescent="0.25">
      <c r="A44" s="28"/>
      <c r="B44" s="319"/>
      <c r="C44" s="30"/>
      <c r="D44" s="31"/>
      <c r="E44" s="31"/>
      <c r="F44" s="32"/>
      <c r="G44" s="38"/>
      <c r="H44" s="38"/>
      <c r="I44" s="148"/>
      <c r="J44" s="36"/>
      <c r="K44" s="296"/>
    </row>
    <row r="45" spans="1:11" x14ac:dyDescent="0.25">
      <c r="A45" s="28"/>
      <c r="B45" s="160"/>
      <c r="C45" s="36"/>
      <c r="D45" s="30"/>
      <c r="E45" s="31"/>
      <c r="F45" s="32"/>
      <c r="G45" s="32"/>
      <c r="H45" s="359" t="s">
        <v>352</v>
      </c>
      <c r="I45" s="360"/>
      <c r="J45" s="33">
        <f>J39+J40+J41</f>
        <v>117.2</v>
      </c>
      <c r="K45" s="296"/>
    </row>
    <row r="46" spans="1:11" x14ac:dyDescent="0.25">
      <c r="A46" s="28"/>
      <c r="B46" s="160"/>
      <c r="C46" s="36"/>
      <c r="D46" s="36"/>
      <c r="E46" s="36"/>
      <c r="F46" s="36"/>
      <c r="G46" s="36"/>
      <c r="H46" s="36"/>
      <c r="I46" s="149"/>
      <c r="J46" s="36"/>
      <c r="K46" s="296"/>
    </row>
    <row r="47" spans="1:11" x14ac:dyDescent="0.25">
      <c r="A47" s="294" t="s">
        <v>4</v>
      </c>
      <c r="B47" s="368" t="s">
        <v>336</v>
      </c>
      <c r="C47" s="294" t="s">
        <v>337</v>
      </c>
      <c r="D47" s="307" t="s">
        <v>6</v>
      </c>
      <c r="E47" s="307" t="s">
        <v>338</v>
      </c>
      <c r="F47" s="307" t="s">
        <v>339</v>
      </c>
      <c r="G47" s="294" t="s">
        <v>340</v>
      </c>
      <c r="H47" s="294" t="s">
        <v>341</v>
      </c>
      <c r="I47" s="357" t="s">
        <v>34</v>
      </c>
      <c r="J47" s="294" t="s">
        <v>324</v>
      </c>
      <c r="K47" s="294" t="s">
        <v>342</v>
      </c>
    </row>
    <row r="48" spans="1:11" x14ac:dyDescent="0.25">
      <c r="A48" s="294"/>
      <c r="B48" s="368"/>
      <c r="C48" s="294"/>
      <c r="D48" s="308"/>
      <c r="E48" s="308"/>
      <c r="F48" s="308"/>
      <c r="G48" s="294"/>
      <c r="H48" s="294"/>
      <c r="I48" s="357"/>
      <c r="J48" s="294"/>
      <c r="K48" s="294"/>
    </row>
    <row r="49" spans="1:11" x14ac:dyDescent="0.25">
      <c r="A49" s="28"/>
      <c r="B49" s="158"/>
      <c r="C49" s="30"/>
      <c r="D49" s="30"/>
      <c r="E49" s="31"/>
      <c r="F49" s="32"/>
      <c r="G49" s="32"/>
      <c r="H49" s="32"/>
      <c r="I49" s="32"/>
      <c r="J49" s="33"/>
      <c r="K49" s="295"/>
    </row>
    <row r="50" spans="1:11" ht="15" customHeight="1" x14ac:dyDescent="0.25">
      <c r="A50" s="309" t="s">
        <v>969</v>
      </c>
      <c r="B50" s="375" t="s">
        <v>970</v>
      </c>
      <c r="C50" s="30"/>
      <c r="D50" s="31" t="s">
        <v>25</v>
      </c>
      <c r="E50" s="31" t="s">
        <v>971</v>
      </c>
      <c r="F50" s="32"/>
      <c r="G50" s="32"/>
      <c r="H50" s="32"/>
      <c r="I50" s="32">
        <v>3</v>
      </c>
      <c r="J50" s="32">
        <f t="shared" ref="J50:J52" si="0">E50*I50</f>
        <v>42.24</v>
      </c>
      <c r="K50" s="296"/>
    </row>
    <row r="51" spans="1:11" x14ac:dyDescent="0.25">
      <c r="A51" s="310"/>
      <c r="B51" s="376"/>
      <c r="C51" s="30"/>
      <c r="D51" s="31"/>
      <c r="E51" s="31" t="s">
        <v>972</v>
      </c>
      <c r="F51" s="34"/>
      <c r="G51" s="34"/>
      <c r="H51" s="34"/>
      <c r="I51" s="32">
        <v>2</v>
      </c>
      <c r="J51" s="32">
        <f t="shared" si="0"/>
        <v>29.24</v>
      </c>
      <c r="K51" s="296"/>
    </row>
    <row r="52" spans="1:11" x14ac:dyDescent="0.25">
      <c r="A52" s="310"/>
      <c r="B52" s="376"/>
      <c r="C52" s="30"/>
      <c r="D52" s="31"/>
      <c r="E52" s="31" t="s">
        <v>973</v>
      </c>
      <c r="F52" s="34"/>
      <c r="G52" s="34"/>
      <c r="H52" s="34"/>
      <c r="I52" s="32">
        <v>4</v>
      </c>
      <c r="J52" s="32">
        <f t="shared" si="0"/>
        <v>14.2</v>
      </c>
      <c r="K52" s="296"/>
    </row>
    <row r="53" spans="1:11" x14ac:dyDescent="0.25">
      <c r="A53" s="310"/>
      <c r="B53" s="376"/>
      <c r="C53" s="30"/>
      <c r="D53" s="31"/>
      <c r="E53" s="31"/>
      <c r="F53" s="34"/>
      <c r="G53" s="34"/>
      <c r="H53" s="34"/>
      <c r="I53" s="32"/>
      <c r="J53" s="33"/>
      <c r="K53" s="296"/>
    </row>
    <row r="54" spans="1:11" x14ac:dyDescent="0.25">
      <c r="A54" s="310"/>
      <c r="B54" s="376"/>
      <c r="C54" s="36"/>
      <c r="D54" s="36"/>
      <c r="E54" s="36"/>
      <c r="F54" s="36"/>
      <c r="G54" s="34"/>
      <c r="H54" s="34"/>
      <c r="I54" s="149"/>
      <c r="J54" s="33"/>
      <c r="K54" s="296"/>
    </row>
    <row r="55" spans="1:11" x14ac:dyDescent="0.25">
      <c r="A55" s="310"/>
      <c r="B55" s="376"/>
      <c r="C55" s="30"/>
      <c r="D55" s="31"/>
      <c r="E55" s="31"/>
      <c r="F55" s="34"/>
      <c r="G55" s="34"/>
      <c r="H55" s="34"/>
      <c r="I55" s="32"/>
      <c r="J55" s="33"/>
      <c r="K55" s="296"/>
    </row>
    <row r="56" spans="1:11" x14ac:dyDescent="0.25">
      <c r="A56" s="310"/>
      <c r="B56" s="376"/>
      <c r="C56" s="30"/>
      <c r="D56" s="31"/>
      <c r="E56" s="31"/>
      <c r="F56" s="34"/>
      <c r="G56" s="34"/>
      <c r="H56" s="34"/>
      <c r="I56" s="32"/>
      <c r="J56" s="36"/>
      <c r="K56" s="296"/>
    </row>
    <row r="57" spans="1:11" x14ac:dyDescent="0.25">
      <c r="A57" s="310"/>
      <c r="B57" s="376"/>
      <c r="C57" s="30"/>
      <c r="D57" s="31"/>
      <c r="E57" s="31"/>
      <c r="F57" s="34"/>
      <c r="G57" s="34"/>
      <c r="H57" s="34"/>
      <c r="I57" s="32"/>
      <c r="J57" s="36"/>
      <c r="K57" s="296"/>
    </row>
    <row r="58" spans="1:11" x14ac:dyDescent="0.25">
      <c r="A58" s="310"/>
      <c r="B58" s="376"/>
      <c r="C58" s="30"/>
      <c r="D58" s="31"/>
      <c r="E58" s="31"/>
      <c r="F58" s="32"/>
      <c r="G58" s="38"/>
      <c r="H58" s="38"/>
      <c r="I58" s="148"/>
      <c r="J58" s="36"/>
      <c r="K58" s="296"/>
    </row>
    <row r="59" spans="1:11" x14ac:dyDescent="0.25">
      <c r="A59" s="316"/>
      <c r="B59" s="377"/>
      <c r="C59" s="36"/>
      <c r="D59" s="36"/>
      <c r="E59" s="36"/>
      <c r="F59" s="36"/>
      <c r="G59" s="36"/>
      <c r="H59" s="36"/>
      <c r="I59" s="149"/>
      <c r="J59" s="36"/>
      <c r="K59" s="296"/>
    </row>
    <row r="60" spans="1:11" x14ac:dyDescent="0.25">
      <c r="A60" s="28"/>
      <c r="B60" s="160"/>
      <c r="C60" s="36"/>
      <c r="D60" s="36"/>
      <c r="E60" s="36"/>
      <c r="F60" s="36"/>
      <c r="G60" s="36"/>
      <c r="H60" s="36"/>
      <c r="I60" s="149"/>
      <c r="J60" s="36"/>
      <c r="K60" s="296"/>
    </row>
    <row r="61" spans="1:11" x14ac:dyDescent="0.25">
      <c r="A61" s="28"/>
      <c r="B61" s="160"/>
      <c r="C61" s="40"/>
      <c r="D61" s="31"/>
      <c r="E61" s="31"/>
      <c r="F61" s="34"/>
      <c r="G61" s="34"/>
      <c r="H61" s="34"/>
      <c r="I61" s="32"/>
      <c r="J61" s="36"/>
      <c r="K61" s="296"/>
    </row>
    <row r="62" spans="1:11" x14ac:dyDescent="0.25">
      <c r="A62" s="28"/>
      <c r="B62" s="158"/>
      <c r="C62" s="30"/>
      <c r="D62" s="30"/>
      <c r="E62" s="31"/>
      <c r="F62" s="32"/>
      <c r="G62" s="32"/>
      <c r="H62" s="359" t="s">
        <v>352</v>
      </c>
      <c r="I62" s="360"/>
      <c r="J62" s="33">
        <f>J50+J51+J52</f>
        <v>85.68</v>
      </c>
      <c r="K62" s="296"/>
    </row>
    <row r="63" spans="1:11" x14ac:dyDescent="0.25">
      <c r="A63" s="28"/>
      <c r="B63" s="158"/>
      <c r="C63" s="30"/>
      <c r="D63" s="30"/>
      <c r="E63" s="31"/>
      <c r="F63" s="32"/>
      <c r="G63" s="32"/>
      <c r="H63" s="32"/>
      <c r="I63" s="32"/>
      <c r="J63" s="33"/>
      <c r="K63" s="296"/>
    </row>
    <row r="64" spans="1:11" x14ac:dyDescent="0.25">
      <c r="A64" s="294" t="s">
        <v>4</v>
      </c>
      <c r="B64" s="368" t="s">
        <v>336</v>
      </c>
      <c r="C64" s="294" t="s">
        <v>337</v>
      </c>
      <c r="D64" s="307" t="s">
        <v>6</v>
      </c>
      <c r="E64" s="307" t="s">
        <v>338</v>
      </c>
      <c r="F64" s="307" t="s">
        <v>339</v>
      </c>
      <c r="G64" s="294" t="s">
        <v>340</v>
      </c>
      <c r="H64" s="294" t="s">
        <v>341</v>
      </c>
      <c r="I64" s="357" t="s">
        <v>34</v>
      </c>
      <c r="J64" s="294" t="s">
        <v>324</v>
      </c>
      <c r="K64" s="294" t="s">
        <v>342</v>
      </c>
    </row>
    <row r="65" spans="1:11" x14ac:dyDescent="0.25">
      <c r="A65" s="294"/>
      <c r="B65" s="368"/>
      <c r="C65" s="294"/>
      <c r="D65" s="308"/>
      <c r="E65" s="308"/>
      <c r="F65" s="308"/>
      <c r="G65" s="294"/>
      <c r="H65" s="294"/>
      <c r="I65" s="357"/>
      <c r="J65" s="294"/>
      <c r="K65" s="294"/>
    </row>
    <row r="66" spans="1:11" x14ac:dyDescent="0.25">
      <c r="A66" s="28"/>
      <c r="B66" s="158"/>
      <c r="C66" s="30"/>
      <c r="D66" s="30"/>
      <c r="E66" s="31"/>
      <c r="F66" s="32"/>
      <c r="G66" s="32"/>
      <c r="H66" s="32"/>
      <c r="I66" s="32"/>
      <c r="J66" s="33"/>
      <c r="K66" s="295"/>
    </row>
    <row r="67" spans="1:11" ht="15" customHeight="1" x14ac:dyDescent="0.25">
      <c r="A67" s="309" t="s">
        <v>974</v>
      </c>
      <c r="B67" s="317" t="s">
        <v>119</v>
      </c>
      <c r="C67" s="30"/>
      <c r="D67" s="31" t="s">
        <v>25</v>
      </c>
      <c r="E67" s="31" t="s">
        <v>972</v>
      </c>
      <c r="F67" s="32"/>
      <c r="G67" s="32"/>
      <c r="H67" s="32"/>
      <c r="I67" s="32">
        <v>1</v>
      </c>
      <c r="J67" s="32" t="str">
        <f>E67</f>
        <v>14.62</v>
      </c>
      <c r="K67" s="296"/>
    </row>
    <row r="68" spans="1:11" x14ac:dyDescent="0.25">
      <c r="A68" s="310"/>
      <c r="B68" s="318"/>
      <c r="C68" s="30"/>
      <c r="D68" s="31"/>
      <c r="E68" s="31" t="s">
        <v>973</v>
      </c>
      <c r="F68" s="34"/>
      <c r="G68" s="34"/>
      <c r="H68" s="34"/>
      <c r="I68" s="32">
        <v>2</v>
      </c>
      <c r="J68" s="32">
        <f>E68*I68</f>
        <v>7.1</v>
      </c>
      <c r="K68" s="296"/>
    </row>
    <row r="69" spans="1:11" x14ac:dyDescent="0.25">
      <c r="A69" s="310"/>
      <c r="B69" s="318"/>
      <c r="C69" s="30"/>
      <c r="D69" s="31"/>
      <c r="E69" s="31"/>
      <c r="F69" s="34"/>
      <c r="G69" s="34"/>
      <c r="H69" s="34"/>
      <c r="I69" s="32"/>
      <c r="J69" s="33"/>
      <c r="K69" s="296"/>
    </row>
    <row r="70" spans="1:11" x14ac:dyDescent="0.25">
      <c r="A70" s="310"/>
      <c r="B70" s="318"/>
      <c r="C70" s="30"/>
      <c r="D70" s="31"/>
      <c r="E70" s="31"/>
      <c r="F70" s="34"/>
      <c r="G70" s="34"/>
      <c r="H70" s="34"/>
      <c r="I70" s="32"/>
      <c r="J70" s="33"/>
      <c r="K70" s="296"/>
    </row>
    <row r="71" spans="1:11" x14ac:dyDescent="0.25">
      <c r="A71" s="310"/>
      <c r="B71" s="318"/>
      <c r="C71" s="36"/>
      <c r="D71" s="36"/>
      <c r="E71" s="36"/>
      <c r="F71" s="36"/>
      <c r="G71" s="34"/>
      <c r="H71" s="34"/>
      <c r="I71" s="149"/>
      <c r="J71" s="33"/>
      <c r="K71" s="296"/>
    </row>
    <row r="72" spans="1:11" x14ac:dyDescent="0.25">
      <c r="A72" s="310"/>
      <c r="B72" s="318"/>
      <c r="C72" s="30"/>
      <c r="D72" s="31"/>
      <c r="E72" s="31"/>
      <c r="F72" s="34"/>
      <c r="G72" s="34"/>
      <c r="H72" s="34"/>
      <c r="I72" s="32"/>
      <c r="J72" s="33"/>
      <c r="K72" s="296"/>
    </row>
    <row r="73" spans="1:11" x14ac:dyDescent="0.25">
      <c r="A73" s="28"/>
      <c r="B73" s="318"/>
      <c r="C73" s="30"/>
      <c r="D73" s="31"/>
      <c r="E73" s="31"/>
      <c r="F73" s="34"/>
      <c r="G73" s="34"/>
      <c r="H73" s="34"/>
      <c r="I73" s="32"/>
      <c r="J73" s="36"/>
      <c r="K73" s="296"/>
    </row>
    <row r="74" spans="1:11" x14ac:dyDescent="0.25">
      <c r="A74" s="28"/>
      <c r="B74" s="318"/>
      <c r="C74" s="30"/>
      <c r="D74" s="31"/>
      <c r="E74" s="31"/>
      <c r="F74" s="32"/>
      <c r="G74" s="38"/>
      <c r="H74" s="38"/>
      <c r="I74" s="148"/>
      <c r="J74" s="36"/>
      <c r="K74" s="296"/>
    </row>
    <row r="75" spans="1:11" x14ac:dyDescent="0.25">
      <c r="A75" s="28"/>
      <c r="B75" s="319"/>
      <c r="C75" s="30"/>
      <c r="D75" s="30"/>
      <c r="E75" s="31"/>
      <c r="F75" s="32"/>
      <c r="G75" s="32"/>
      <c r="H75" s="359" t="s">
        <v>352</v>
      </c>
      <c r="I75" s="360"/>
      <c r="J75" s="33">
        <f>+J67+J68</f>
        <v>21.72</v>
      </c>
      <c r="K75" s="296"/>
    </row>
    <row r="76" spans="1:11" x14ac:dyDescent="0.25">
      <c r="A76" s="28"/>
      <c r="B76" s="158"/>
      <c r="C76" s="30"/>
      <c r="D76" s="30"/>
      <c r="E76" s="31"/>
      <c r="F76" s="32"/>
      <c r="G76" s="32"/>
      <c r="H76" s="32"/>
      <c r="I76" s="32"/>
      <c r="J76" s="33"/>
      <c r="K76" s="296"/>
    </row>
    <row r="77" spans="1:11" x14ac:dyDescent="0.25">
      <c r="A77" s="294" t="s">
        <v>4</v>
      </c>
      <c r="B77" s="368" t="s">
        <v>336</v>
      </c>
      <c r="C77" s="294" t="s">
        <v>337</v>
      </c>
      <c r="D77" s="307" t="s">
        <v>6</v>
      </c>
      <c r="E77" s="307" t="s">
        <v>338</v>
      </c>
      <c r="F77" s="307" t="s">
        <v>339</v>
      </c>
      <c r="G77" s="294" t="s">
        <v>340</v>
      </c>
      <c r="H77" s="294" t="s">
        <v>975</v>
      </c>
      <c r="I77" s="357" t="s">
        <v>34</v>
      </c>
      <c r="J77" s="294" t="s">
        <v>324</v>
      </c>
      <c r="K77" s="294" t="s">
        <v>342</v>
      </c>
    </row>
    <row r="78" spans="1:11" x14ac:dyDescent="0.25">
      <c r="A78" s="294"/>
      <c r="B78" s="368"/>
      <c r="C78" s="294"/>
      <c r="D78" s="308"/>
      <c r="E78" s="308"/>
      <c r="F78" s="308"/>
      <c r="G78" s="294"/>
      <c r="H78" s="294"/>
      <c r="I78" s="357"/>
      <c r="J78" s="294"/>
      <c r="K78" s="294"/>
    </row>
    <row r="79" spans="1:11" x14ac:dyDescent="0.25">
      <c r="A79" s="28"/>
      <c r="B79" s="158"/>
      <c r="C79" s="30"/>
      <c r="D79" s="30"/>
      <c r="E79" s="31"/>
      <c r="F79" s="143"/>
      <c r="G79" s="32"/>
      <c r="H79" s="32"/>
      <c r="I79" s="32"/>
      <c r="J79" s="33"/>
      <c r="K79" s="295"/>
    </row>
    <row r="80" spans="1:11" ht="15" customHeight="1" x14ac:dyDescent="0.25">
      <c r="A80" s="309" t="s">
        <v>976</v>
      </c>
      <c r="B80" s="366" t="s">
        <v>121</v>
      </c>
      <c r="C80" s="30"/>
      <c r="D80" s="31" t="s">
        <v>122</v>
      </c>
      <c r="E80" s="142" t="s">
        <v>977</v>
      </c>
      <c r="F80" s="141"/>
      <c r="G80" s="50"/>
      <c r="H80" s="32">
        <v>0.55700000000000005</v>
      </c>
      <c r="I80" s="32">
        <v>11</v>
      </c>
      <c r="J80" s="32">
        <f>(E80*I80)*H80</f>
        <v>87.125940000000014</v>
      </c>
      <c r="K80" s="296"/>
    </row>
    <row r="81" spans="1:11" x14ac:dyDescent="0.25">
      <c r="A81" s="310"/>
      <c r="B81" s="366"/>
      <c r="C81" s="30"/>
      <c r="D81" s="31"/>
      <c r="E81" s="142" t="s">
        <v>977</v>
      </c>
      <c r="F81" s="141"/>
      <c r="G81" s="50"/>
      <c r="H81" s="32">
        <v>0.55700000000000005</v>
      </c>
      <c r="I81" s="32">
        <v>11</v>
      </c>
      <c r="J81" s="32">
        <f t="shared" ref="J81:J83" si="1">(E81*I81)*H81</f>
        <v>87.125940000000014</v>
      </c>
      <c r="K81" s="296"/>
    </row>
    <row r="82" spans="1:11" x14ac:dyDescent="0.25">
      <c r="A82" s="310"/>
      <c r="B82" s="366"/>
      <c r="C82" s="30"/>
      <c r="D82" s="31"/>
      <c r="E82" s="32">
        <v>3.16</v>
      </c>
      <c r="F82" s="144"/>
      <c r="G82" s="34"/>
      <c r="H82" s="32">
        <v>0.55700000000000005</v>
      </c>
      <c r="I82" s="32">
        <v>41</v>
      </c>
      <c r="J82" s="32">
        <f t="shared" si="1"/>
        <v>72.164920000000009</v>
      </c>
      <c r="K82" s="296"/>
    </row>
    <row r="83" spans="1:11" x14ac:dyDescent="0.25">
      <c r="A83" s="310"/>
      <c r="B83" s="366"/>
      <c r="C83" s="30"/>
      <c r="D83" s="31"/>
      <c r="E83" s="34">
        <v>3.16</v>
      </c>
      <c r="F83" s="34"/>
      <c r="G83" s="34"/>
      <c r="H83" s="32">
        <v>0.55700000000000005</v>
      </c>
      <c r="I83" s="32">
        <v>41</v>
      </c>
      <c r="J83" s="32">
        <f t="shared" si="1"/>
        <v>72.164920000000009</v>
      </c>
      <c r="K83" s="296"/>
    </row>
    <row r="84" spans="1:11" x14ac:dyDescent="0.25">
      <c r="A84" s="310"/>
      <c r="B84" s="366"/>
      <c r="C84" s="36"/>
      <c r="D84" s="36"/>
      <c r="E84" s="36"/>
      <c r="F84" s="36"/>
      <c r="G84" s="34"/>
      <c r="H84" s="34"/>
      <c r="I84" s="149"/>
      <c r="J84" s="33"/>
      <c r="K84" s="296"/>
    </row>
    <row r="85" spans="1:11" x14ac:dyDescent="0.25">
      <c r="A85" s="310"/>
      <c r="B85" s="366"/>
      <c r="C85" s="30"/>
      <c r="D85" s="31"/>
      <c r="E85" s="31"/>
      <c r="F85" s="34"/>
      <c r="G85" s="34"/>
      <c r="H85" s="34"/>
      <c r="I85" s="32"/>
      <c r="J85" s="33"/>
      <c r="K85" s="296"/>
    </row>
    <row r="86" spans="1:11" x14ac:dyDescent="0.25">
      <c r="A86" s="28"/>
      <c r="B86" s="366"/>
      <c r="C86" s="30"/>
      <c r="D86" s="31"/>
      <c r="E86" s="31"/>
      <c r="F86" s="34"/>
      <c r="G86" s="34"/>
      <c r="H86" s="34"/>
      <c r="I86" s="32"/>
      <c r="J86" s="36"/>
      <c r="K86" s="296"/>
    </row>
    <row r="87" spans="1:11" x14ac:dyDescent="0.25">
      <c r="A87" s="28"/>
      <c r="B87" s="367"/>
      <c r="C87" s="30"/>
      <c r="D87" s="30"/>
      <c r="E87" s="31"/>
      <c r="F87" s="32"/>
      <c r="G87" s="32"/>
      <c r="H87" s="32"/>
      <c r="I87" s="32"/>
      <c r="J87" s="33"/>
      <c r="K87" s="296"/>
    </row>
    <row r="88" spans="1:11" x14ac:dyDescent="0.25">
      <c r="A88" s="28"/>
      <c r="B88" s="158"/>
      <c r="C88" s="30"/>
      <c r="D88" s="30"/>
      <c r="E88" s="31"/>
      <c r="F88" s="32"/>
      <c r="G88" s="32"/>
      <c r="H88" s="359" t="s">
        <v>352</v>
      </c>
      <c r="I88" s="360"/>
      <c r="J88" s="33">
        <f>SUM(J80:J87)</f>
        <v>318.58172000000002</v>
      </c>
      <c r="K88" s="296"/>
    </row>
    <row r="89" spans="1:11" x14ac:dyDescent="0.25">
      <c r="A89" s="28"/>
      <c r="B89" s="158"/>
      <c r="C89" s="30"/>
      <c r="D89" s="30"/>
      <c r="E89" s="31"/>
      <c r="F89" s="32"/>
      <c r="G89" s="32"/>
      <c r="H89" s="32"/>
      <c r="I89" s="32"/>
      <c r="J89" s="33"/>
      <c r="K89" s="296"/>
    </row>
    <row r="90" spans="1:11" x14ac:dyDescent="0.25">
      <c r="A90" s="294" t="s">
        <v>4</v>
      </c>
      <c r="B90" s="368" t="s">
        <v>336</v>
      </c>
      <c r="C90" s="294" t="s">
        <v>337</v>
      </c>
      <c r="D90" s="307" t="s">
        <v>6</v>
      </c>
      <c r="E90" s="307" t="s">
        <v>338</v>
      </c>
      <c r="F90" s="307" t="s">
        <v>339</v>
      </c>
      <c r="G90" s="294" t="s">
        <v>340</v>
      </c>
      <c r="H90" s="294" t="s">
        <v>341</v>
      </c>
      <c r="I90" s="357" t="s">
        <v>34</v>
      </c>
      <c r="J90" s="294" t="s">
        <v>324</v>
      </c>
      <c r="K90" s="294" t="s">
        <v>342</v>
      </c>
    </row>
    <row r="91" spans="1:11" x14ac:dyDescent="0.25">
      <c r="A91" s="294"/>
      <c r="B91" s="368"/>
      <c r="C91" s="294"/>
      <c r="D91" s="308"/>
      <c r="E91" s="308"/>
      <c r="F91" s="308"/>
      <c r="G91" s="294"/>
      <c r="H91" s="294"/>
      <c r="I91" s="357"/>
      <c r="J91" s="294"/>
      <c r="K91" s="294"/>
    </row>
    <row r="92" spans="1:11" x14ac:dyDescent="0.25">
      <c r="A92" s="28"/>
      <c r="B92" s="158"/>
      <c r="C92" s="30"/>
      <c r="D92" s="30"/>
      <c r="E92" s="31"/>
      <c r="F92" s="32"/>
      <c r="G92" s="32"/>
      <c r="H92" s="32"/>
      <c r="I92" s="32"/>
      <c r="J92" s="33"/>
      <c r="K92" s="295"/>
    </row>
    <row r="93" spans="1:11" ht="15" customHeight="1" x14ac:dyDescent="0.25">
      <c r="A93" s="309" t="s">
        <v>978</v>
      </c>
      <c r="B93" s="374" t="s">
        <v>124</v>
      </c>
      <c r="C93" s="30"/>
      <c r="D93" s="31" t="s">
        <v>979</v>
      </c>
      <c r="E93" s="31" t="s">
        <v>977</v>
      </c>
      <c r="F93" s="32">
        <v>3.16</v>
      </c>
      <c r="G93" s="32">
        <v>0.1</v>
      </c>
      <c r="H93" s="32"/>
      <c r="I93" s="32">
        <v>1</v>
      </c>
      <c r="J93" s="32">
        <f>(E93*F93*G93)*I93</f>
        <v>4.4935200000000002</v>
      </c>
      <c r="K93" s="296"/>
    </row>
    <row r="94" spans="1:11" x14ac:dyDescent="0.25">
      <c r="A94" s="310"/>
      <c r="B94" s="318"/>
      <c r="C94" s="30"/>
      <c r="D94" s="31"/>
      <c r="E94" s="31" t="s">
        <v>980</v>
      </c>
      <c r="F94" s="34">
        <v>3.16</v>
      </c>
      <c r="G94" s="32">
        <v>0.1</v>
      </c>
      <c r="H94" s="34"/>
      <c r="I94" s="32">
        <v>1</v>
      </c>
      <c r="J94" s="32">
        <f>(E94*F94*G94)*I94</f>
        <v>4.3386800000000001</v>
      </c>
      <c r="K94" s="296"/>
    </row>
    <row r="95" spans="1:11" x14ac:dyDescent="0.25">
      <c r="A95" s="310"/>
      <c r="B95" s="318"/>
      <c r="C95" s="30"/>
      <c r="D95" s="31"/>
      <c r="E95" s="31"/>
      <c r="F95" s="34"/>
      <c r="G95" s="34"/>
      <c r="H95" s="34"/>
      <c r="I95" s="32"/>
      <c r="J95" s="33"/>
      <c r="K95" s="296"/>
    </row>
    <row r="96" spans="1:11" x14ac:dyDescent="0.25">
      <c r="A96" s="310"/>
      <c r="B96" s="318"/>
      <c r="C96" s="30"/>
      <c r="D96" s="31"/>
      <c r="E96" s="31"/>
      <c r="F96" s="34"/>
      <c r="G96" s="34"/>
      <c r="H96" s="34"/>
      <c r="I96" s="32"/>
      <c r="J96" s="33"/>
      <c r="K96" s="296"/>
    </row>
    <row r="97" spans="1:11" x14ac:dyDescent="0.25">
      <c r="A97" s="310"/>
      <c r="B97" s="318"/>
      <c r="C97" s="36"/>
      <c r="D97" s="36"/>
      <c r="E97" s="36"/>
      <c r="F97" s="36"/>
      <c r="G97" s="34"/>
      <c r="H97" s="34"/>
      <c r="I97" s="149"/>
      <c r="J97" s="33"/>
      <c r="K97" s="296"/>
    </row>
    <row r="98" spans="1:11" x14ac:dyDescent="0.25">
      <c r="A98" s="28"/>
      <c r="B98" s="318"/>
      <c r="C98" s="30"/>
      <c r="D98" s="31"/>
      <c r="E98" s="31"/>
      <c r="F98" s="34"/>
      <c r="G98" s="34"/>
      <c r="H98" s="34"/>
      <c r="I98" s="32"/>
      <c r="J98" s="36"/>
      <c r="K98" s="296"/>
    </row>
    <row r="99" spans="1:11" x14ac:dyDescent="0.25">
      <c r="A99" s="28"/>
      <c r="B99" s="318"/>
      <c r="C99" s="30"/>
      <c r="D99" s="30"/>
      <c r="E99" s="31"/>
      <c r="F99" s="32"/>
      <c r="G99" s="32"/>
      <c r="H99" s="32"/>
      <c r="I99" s="32"/>
      <c r="J99" s="33"/>
      <c r="K99" s="296"/>
    </row>
    <row r="100" spans="1:11" x14ac:dyDescent="0.25">
      <c r="A100" s="28"/>
      <c r="B100" s="319"/>
      <c r="C100" s="30"/>
      <c r="D100" s="30"/>
      <c r="E100" s="31"/>
      <c r="F100" s="32"/>
      <c r="G100" s="32"/>
      <c r="H100" s="359" t="s">
        <v>352</v>
      </c>
      <c r="I100" s="360"/>
      <c r="J100" s="33">
        <f>SUM(J93:J99)</f>
        <v>8.8322000000000003</v>
      </c>
      <c r="K100" s="296"/>
    </row>
    <row r="101" spans="1:11" x14ac:dyDescent="0.25">
      <c r="A101" s="28"/>
      <c r="B101" s="158"/>
      <c r="C101" s="30"/>
      <c r="D101" s="30"/>
      <c r="E101" s="31"/>
      <c r="F101" s="32"/>
      <c r="G101" s="32"/>
      <c r="H101" s="32"/>
      <c r="I101" s="32"/>
      <c r="J101" s="33"/>
      <c r="K101" s="296"/>
    </row>
    <row r="102" spans="1:11" x14ac:dyDescent="0.25">
      <c r="A102" s="294" t="s">
        <v>4</v>
      </c>
      <c r="B102" s="368" t="s">
        <v>336</v>
      </c>
      <c r="C102" s="294" t="s">
        <v>337</v>
      </c>
      <c r="D102" s="307" t="s">
        <v>6</v>
      </c>
      <c r="E102" s="307" t="s">
        <v>338</v>
      </c>
      <c r="F102" s="307" t="s">
        <v>339</v>
      </c>
      <c r="G102" s="294" t="s">
        <v>340</v>
      </c>
      <c r="H102" s="294" t="s">
        <v>341</v>
      </c>
      <c r="I102" s="357" t="s">
        <v>34</v>
      </c>
      <c r="J102" s="294" t="s">
        <v>324</v>
      </c>
      <c r="K102" s="294" t="s">
        <v>342</v>
      </c>
    </row>
    <row r="103" spans="1:11" x14ac:dyDescent="0.25">
      <c r="A103" s="294"/>
      <c r="B103" s="368"/>
      <c r="C103" s="294"/>
      <c r="D103" s="308"/>
      <c r="E103" s="308"/>
      <c r="F103" s="308"/>
      <c r="G103" s="294"/>
      <c r="H103" s="294"/>
      <c r="I103" s="357"/>
      <c r="J103" s="294"/>
      <c r="K103" s="294"/>
    </row>
    <row r="104" spans="1:11" x14ac:dyDescent="0.25">
      <c r="A104" s="28"/>
      <c r="B104" s="158"/>
      <c r="C104" s="30"/>
      <c r="D104" s="30"/>
      <c r="E104" s="31"/>
      <c r="F104" s="32"/>
      <c r="G104" s="32"/>
      <c r="H104" s="32"/>
      <c r="I104" s="32"/>
      <c r="J104" s="33"/>
      <c r="K104" s="295"/>
    </row>
    <row r="105" spans="1:11" ht="15" customHeight="1" x14ac:dyDescent="0.25">
      <c r="A105" s="309" t="s">
        <v>981</v>
      </c>
      <c r="B105" s="374" t="s">
        <v>126</v>
      </c>
      <c r="C105" s="30"/>
      <c r="D105" s="31" t="s">
        <v>13</v>
      </c>
      <c r="E105" s="31" t="s">
        <v>982</v>
      </c>
      <c r="F105" s="32">
        <v>0.3</v>
      </c>
      <c r="G105" s="32"/>
      <c r="H105" s="32"/>
      <c r="I105" s="32">
        <v>2</v>
      </c>
      <c r="J105" s="32">
        <f>E105*F105*I105</f>
        <v>8.8800000000000008</v>
      </c>
      <c r="K105" s="296"/>
    </row>
    <row r="106" spans="1:11" x14ac:dyDescent="0.25">
      <c r="A106" s="310"/>
      <c r="B106" s="318"/>
      <c r="C106" s="30"/>
      <c r="D106" s="31"/>
      <c r="E106" s="31" t="s">
        <v>983</v>
      </c>
      <c r="F106" s="34">
        <v>0.3</v>
      </c>
      <c r="G106" s="32"/>
      <c r="H106" s="34"/>
      <c r="I106" s="32">
        <v>2</v>
      </c>
      <c r="J106" s="32">
        <f t="shared" ref="J106:J107" si="2">E106*F106*I106</f>
        <v>8.7840000000000007</v>
      </c>
      <c r="K106" s="296"/>
    </row>
    <row r="107" spans="1:11" x14ac:dyDescent="0.25">
      <c r="A107" s="310"/>
      <c r="B107" s="318"/>
      <c r="C107" s="30"/>
      <c r="D107" s="31"/>
      <c r="E107" s="31" t="s">
        <v>973</v>
      </c>
      <c r="F107" s="34">
        <v>0.3</v>
      </c>
      <c r="G107" s="34"/>
      <c r="H107" s="34"/>
      <c r="I107" s="32">
        <v>4</v>
      </c>
      <c r="J107" s="32">
        <f t="shared" si="2"/>
        <v>4.26</v>
      </c>
      <c r="K107" s="296"/>
    </row>
    <row r="108" spans="1:11" x14ac:dyDescent="0.25">
      <c r="A108" s="310"/>
      <c r="B108" s="318"/>
      <c r="C108" s="30"/>
      <c r="D108" s="31"/>
      <c r="E108" s="31"/>
      <c r="F108" s="34"/>
      <c r="G108" s="34"/>
      <c r="H108" s="34"/>
      <c r="I108" s="32"/>
      <c r="J108" s="33"/>
      <c r="K108" s="296"/>
    </row>
    <row r="109" spans="1:11" x14ac:dyDescent="0.25">
      <c r="A109" s="28"/>
      <c r="B109" s="318"/>
      <c r="C109" s="30"/>
      <c r="D109" s="31"/>
      <c r="E109" s="31"/>
      <c r="F109" s="34"/>
      <c r="G109" s="34"/>
      <c r="H109" s="34"/>
      <c r="I109" s="32"/>
      <c r="J109" s="36"/>
      <c r="K109" s="296"/>
    </row>
    <row r="110" spans="1:11" x14ac:dyDescent="0.25">
      <c r="A110" s="28"/>
      <c r="B110" s="318"/>
      <c r="C110" s="30"/>
      <c r="D110" s="30"/>
      <c r="E110" s="31"/>
      <c r="F110" s="32"/>
      <c r="G110" s="32"/>
      <c r="H110" s="32"/>
      <c r="I110" s="32"/>
      <c r="J110" s="33"/>
      <c r="K110" s="296"/>
    </row>
    <row r="111" spans="1:11" x14ac:dyDescent="0.25">
      <c r="A111" s="28"/>
      <c r="B111" s="319"/>
      <c r="C111" s="30"/>
      <c r="D111" s="30"/>
      <c r="E111" s="31"/>
      <c r="F111" s="32"/>
      <c r="G111" s="32"/>
      <c r="H111" s="359" t="s">
        <v>352</v>
      </c>
      <c r="I111" s="360"/>
      <c r="J111" s="33">
        <f>SUM(J105:J110)</f>
        <v>21.923999999999999</v>
      </c>
      <c r="K111" s="296"/>
    </row>
    <row r="112" spans="1:11" x14ac:dyDescent="0.25">
      <c r="A112" s="28"/>
      <c r="B112" s="158"/>
      <c r="C112" s="30"/>
      <c r="D112" s="30"/>
      <c r="E112" s="31"/>
      <c r="F112" s="32"/>
      <c r="G112" s="32"/>
      <c r="H112" s="32"/>
      <c r="I112" s="32"/>
      <c r="J112" s="33"/>
      <c r="K112" s="296"/>
    </row>
    <row r="113" spans="1:11" x14ac:dyDescent="0.25">
      <c r="A113" s="294" t="s">
        <v>4</v>
      </c>
      <c r="B113" s="368" t="s">
        <v>336</v>
      </c>
      <c r="C113" s="294" t="s">
        <v>337</v>
      </c>
      <c r="D113" s="307" t="s">
        <v>6</v>
      </c>
      <c r="E113" s="307" t="s">
        <v>338</v>
      </c>
      <c r="F113" s="307" t="s">
        <v>339</v>
      </c>
      <c r="G113" s="294" t="s">
        <v>340</v>
      </c>
      <c r="H113" s="294" t="s">
        <v>341</v>
      </c>
      <c r="I113" s="357" t="s">
        <v>34</v>
      </c>
      <c r="J113" s="294" t="s">
        <v>324</v>
      </c>
      <c r="K113" s="294" t="s">
        <v>342</v>
      </c>
    </row>
    <row r="114" spans="1:11" x14ac:dyDescent="0.25">
      <c r="A114" s="294"/>
      <c r="B114" s="368"/>
      <c r="C114" s="294"/>
      <c r="D114" s="308"/>
      <c r="E114" s="308"/>
      <c r="F114" s="308"/>
      <c r="G114" s="294"/>
      <c r="H114" s="294"/>
      <c r="I114" s="357"/>
      <c r="J114" s="294"/>
      <c r="K114" s="294"/>
    </row>
    <row r="115" spans="1:11" x14ac:dyDescent="0.25">
      <c r="A115" s="28"/>
      <c r="B115" s="158"/>
      <c r="C115" s="30"/>
      <c r="D115" s="30"/>
      <c r="E115" s="31"/>
      <c r="F115" s="32"/>
      <c r="G115" s="32"/>
      <c r="H115" s="32"/>
      <c r="I115" s="32"/>
      <c r="J115" s="33"/>
      <c r="K115" s="295"/>
    </row>
    <row r="116" spans="1:11" ht="15" customHeight="1" x14ac:dyDescent="0.25">
      <c r="A116" s="309" t="s">
        <v>984</v>
      </c>
      <c r="B116" s="365" t="s">
        <v>985</v>
      </c>
      <c r="C116" s="30"/>
      <c r="D116" s="31" t="s">
        <v>13</v>
      </c>
      <c r="E116" s="31" t="s">
        <v>977</v>
      </c>
      <c r="F116" s="32"/>
      <c r="G116" s="32">
        <v>1</v>
      </c>
      <c r="H116" s="32"/>
      <c r="I116" s="32">
        <v>1</v>
      </c>
      <c r="J116" s="32">
        <f>E116*G116*I116</f>
        <v>14.22</v>
      </c>
      <c r="K116" s="296"/>
    </row>
    <row r="117" spans="1:11" x14ac:dyDescent="0.25">
      <c r="A117" s="310"/>
      <c r="B117" s="318"/>
      <c r="C117" s="30"/>
      <c r="D117" s="31"/>
      <c r="E117" s="31" t="s">
        <v>973</v>
      </c>
      <c r="F117" s="34"/>
      <c r="G117" s="32">
        <v>1</v>
      </c>
      <c r="H117" s="34"/>
      <c r="I117" s="32">
        <v>2</v>
      </c>
      <c r="J117" s="32">
        <f>E117*G117*I117</f>
        <v>7.1</v>
      </c>
      <c r="K117" s="296"/>
    </row>
    <row r="118" spans="1:11" x14ac:dyDescent="0.25">
      <c r="A118" s="310"/>
      <c r="B118" s="318"/>
      <c r="C118" s="30"/>
      <c r="D118" s="31"/>
      <c r="E118" s="31"/>
      <c r="F118" s="34"/>
      <c r="G118" s="34"/>
      <c r="H118" s="34"/>
      <c r="I118" s="32"/>
      <c r="J118" s="33"/>
      <c r="K118" s="296"/>
    </row>
    <row r="119" spans="1:11" x14ac:dyDescent="0.25">
      <c r="A119" s="310"/>
      <c r="B119" s="318"/>
      <c r="C119" s="30"/>
      <c r="D119" s="31"/>
      <c r="E119" s="31"/>
      <c r="F119" s="34"/>
      <c r="G119" s="34"/>
      <c r="H119" s="34"/>
      <c r="I119" s="32"/>
      <c r="J119" s="33"/>
      <c r="K119" s="296"/>
    </row>
    <row r="120" spans="1:11" x14ac:dyDescent="0.25">
      <c r="A120" s="28"/>
      <c r="B120" s="318"/>
      <c r="C120" s="30"/>
      <c r="D120" s="31"/>
      <c r="E120" s="31"/>
      <c r="F120" s="34"/>
      <c r="G120" s="34"/>
      <c r="H120" s="34"/>
      <c r="I120" s="32"/>
      <c r="J120" s="36"/>
      <c r="K120" s="296"/>
    </row>
    <row r="121" spans="1:11" x14ac:dyDescent="0.25">
      <c r="A121" s="28"/>
      <c r="B121" s="318"/>
      <c r="C121" s="30"/>
      <c r="D121" s="30"/>
      <c r="E121" s="31"/>
      <c r="F121" s="32"/>
      <c r="G121" s="32"/>
      <c r="H121" s="32"/>
      <c r="I121" s="32"/>
      <c r="J121" s="33"/>
      <c r="K121" s="296"/>
    </row>
    <row r="122" spans="1:11" x14ac:dyDescent="0.25">
      <c r="A122" s="28"/>
      <c r="B122" s="319"/>
      <c r="C122" s="30"/>
      <c r="D122" s="30"/>
      <c r="E122" s="31"/>
      <c r="F122" s="32"/>
      <c r="G122" s="32"/>
      <c r="H122" s="359" t="s">
        <v>352</v>
      </c>
      <c r="I122" s="360"/>
      <c r="J122" s="33">
        <f>SUM(J116:J121)</f>
        <v>21.32</v>
      </c>
      <c r="K122" s="296"/>
    </row>
    <row r="123" spans="1:11" x14ac:dyDescent="0.25">
      <c r="A123" s="28"/>
      <c r="B123" s="158"/>
      <c r="C123" s="30"/>
      <c r="D123" s="30"/>
      <c r="E123" s="31"/>
      <c r="F123" s="32"/>
      <c r="G123" s="32"/>
      <c r="H123" s="32"/>
      <c r="I123" s="32"/>
      <c r="J123" s="33"/>
      <c r="K123" s="296"/>
    </row>
    <row r="124" spans="1:11" x14ac:dyDescent="0.25">
      <c r="A124" s="294" t="s">
        <v>4</v>
      </c>
      <c r="B124" s="368" t="s">
        <v>336</v>
      </c>
      <c r="C124" s="294" t="s">
        <v>337</v>
      </c>
      <c r="D124" s="307" t="s">
        <v>6</v>
      </c>
      <c r="E124" s="307" t="s">
        <v>338</v>
      </c>
      <c r="F124" s="307" t="s">
        <v>339</v>
      </c>
      <c r="G124" s="294" t="s">
        <v>340</v>
      </c>
      <c r="H124" s="294" t="s">
        <v>341</v>
      </c>
      <c r="I124" s="357" t="s">
        <v>34</v>
      </c>
      <c r="J124" s="294" t="s">
        <v>324</v>
      </c>
      <c r="K124" s="294" t="s">
        <v>342</v>
      </c>
    </row>
    <row r="125" spans="1:11" x14ac:dyDescent="0.25">
      <c r="A125" s="294"/>
      <c r="B125" s="368"/>
      <c r="C125" s="294"/>
      <c r="D125" s="308"/>
      <c r="E125" s="308"/>
      <c r="F125" s="308"/>
      <c r="G125" s="294"/>
      <c r="H125" s="294"/>
      <c r="I125" s="357"/>
      <c r="J125" s="294"/>
      <c r="K125" s="294"/>
    </row>
    <row r="126" spans="1:11" x14ac:dyDescent="0.25">
      <c r="A126" s="28"/>
      <c r="B126" s="158"/>
      <c r="C126" s="30"/>
      <c r="D126" s="30"/>
      <c r="E126" s="31"/>
      <c r="F126" s="32"/>
      <c r="G126" s="32"/>
      <c r="H126" s="32"/>
      <c r="I126" s="32"/>
      <c r="J126" s="33"/>
      <c r="K126" s="295"/>
    </row>
    <row r="127" spans="1:11" ht="15" customHeight="1" x14ac:dyDescent="0.25">
      <c r="A127" s="309" t="s">
        <v>128</v>
      </c>
      <c r="B127" s="365" t="s">
        <v>129</v>
      </c>
      <c r="C127" s="30"/>
      <c r="D127" s="31" t="s">
        <v>13</v>
      </c>
      <c r="E127" s="31" t="s">
        <v>977</v>
      </c>
      <c r="F127" s="32"/>
      <c r="G127" s="32">
        <v>1.8</v>
      </c>
      <c r="H127" s="32"/>
      <c r="I127" s="32">
        <v>1</v>
      </c>
      <c r="J127" s="32">
        <f>E127*G127*I127</f>
        <v>25.596</v>
      </c>
      <c r="K127" s="296"/>
    </row>
    <row r="128" spans="1:11" x14ac:dyDescent="0.25">
      <c r="A128" s="310"/>
      <c r="B128" s="318"/>
      <c r="C128" s="30"/>
      <c r="D128" s="31"/>
      <c r="E128" s="31" t="s">
        <v>977</v>
      </c>
      <c r="F128" s="34"/>
      <c r="G128" s="32">
        <v>2.8</v>
      </c>
      <c r="H128" s="34"/>
      <c r="I128" s="32">
        <v>1</v>
      </c>
      <c r="J128" s="32">
        <f t="shared" ref="J128:J131" si="3">E128*G128*I128</f>
        <v>39.816000000000003</v>
      </c>
      <c r="K128" s="296"/>
    </row>
    <row r="129" spans="1:11" x14ac:dyDescent="0.25">
      <c r="A129" s="310"/>
      <c r="B129" s="318"/>
      <c r="C129" s="30"/>
      <c r="D129" s="31"/>
      <c r="E129" s="31" t="s">
        <v>980</v>
      </c>
      <c r="F129" s="34"/>
      <c r="G129" s="34">
        <v>2.8</v>
      </c>
      <c r="H129" s="34"/>
      <c r="I129" s="32">
        <v>2</v>
      </c>
      <c r="J129" s="32">
        <f t="shared" si="3"/>
        <v>76.887999999999991</v>
      </c>
      <c r="K129" s="296"/>
    </row>
    <row r="130" spans="1:11" x14ac:dyDescent="0.25">
      <c r="A130" s="310"/>
      <c r="B130" s="318"/>
      <c r="C130" s="30"/>
      <c r="D130" s="31"/>
      <c r="E130" s="31" t="s">
        <v>986</v>
      </c>
      <c r="F130" s="34"/>
      <c r="G130" s="34">
        <v>1.8</v>
      </c>
      <c r="H130" s="34"/>
      <c r="I130" s="32">
        <v>2</v>
      </c>
      <c r="J130" s="32">
        <f t="shared" si="3"/>
        <v>11.376000000000001</v>
      </c>
      <c r="K130" s="296"/>
    </row>
    <row r="131" spans="1:11" x14ac:dyDescent="0.25">
      <c r="A131" s="310"/>
      <c r="B131" s="318"/>
      <c r="C131" s="36"/>
      <c r="D131" s="36"/>
      <c r="E131" s="31" t="s">
        <v>986</v>
      </c>
      <c r="F131" s="36"/>
      <c r="G131" s="34">
        <v>2.8</v>
      </c>
      <c r="H131" s="34"/>
      <c r="I131" s="32">
        <v>2</v>
      </c>
      <c r="J131" s="32">
        <f t="shared" si="3"/>
        <v>17.695999999999998</v>
      </c>
      <c r="K131" s="296"/>
    </row>
    <row r="132" spans="1:11" x14ac:dyDescent="0.25">
      <c r="A132" s="310"/>
      <c r="B132" s="318"/>
      <c r="C132" s="30"/>
      <c r="D132" s="31"/>
      <c r="E132" s="31"/>
      <c r="F132" s="34"/>
      <c r="G132" s="34"/>
      <c r="H132" s="34"/>
      <c r="I132" s="32"/>
      <c r="J132" s="33"/>
      <c r="K132" s="296"/>
    </row>
    <row r="133" spans="1:11" x14ac:dyDescent="0.25">
      <c r="A133" s="310"/>
      <c r="B133" s="318"/>
      <c r="C133" s="30"/>
      <c r="D133" s="31"/>
      <c r="E133" s="31"/>
      <c r="F133" s="34"/>
      <c r="G133" s="34"/>
      <c r="H133" s="34"/>
      <c r="I133" s="32"/>
      <c r="J133" s="36"/>
      <c r="K133" s="296"/>
    </row>
    <row r="134" spans="1:11" x14ac:dyDescent="0.25">
      <c r="A134" s="310"/>
      <c r="B134" s="318"/>
      <c r="C134" s="30"/>
      <c r="D134" s="31"/>
      <c r="E134" s="31"/>
      <c r="F134" s="34"/>
      <c r="G134" s="34"/>
      <c r="H134" s="34"/>
      <c r="I134" s="32"/>
      <c r="J134" s="36"/>
      <c r="K134" s="296"/>
    </row>
    <row r="135" spans="1:11" x14ac:dyDescent="0.25">
      <c r="A135" s="310"/>
      <c r="B135" s="318"/>
      <c r="C135" s="30"/>
      <c r="D135" s="31"/>
      <c r="E135" s="31"/>
      <c r="F135" s="34"/>
      <c r="G135" s="34"/>
      <c r="H135" s="34"/>
      <c r="I135" s="32"/>
      <c r="J135" s="36"/>
      <c r="K135" s="296"/>
    </row>
    <row r="136" spans="1:11" x14ac:dyDescent="0.25">
      <c r="A136" s="310"/>
      <c r="B136" s="318"/>
      <c r="C136" s="30"/>
      <c r="D136" s="31"/>
      <c r="E136" s="31"/>
      <c r="F136" s="34"/>
      <c r="G136" s="34"/>
      <c r="H136" s="34"/>
      <c r="I136" s="32"/>
      <c r="J136" s="36"/>
      <c r="K136" s="296"/>
    </row>
    <row r="137" spans="1:11" x14ac:dyDescent="0.25">
      <c r="A137" s="316"/>
      <c r="B137" s="319"/>
      <c r="C137" s="30"/>
      <c r="D137" s="31"/>
      <c r="E137" s="31"/>
      <c r="F137" s="34"/>
      <c r="G137" s="34"/>
      <c r="H137" s="34"/>
      <c r="I137" s="32"/>
      <c r="J137" s="36"/>
      <c r="K137" s="296"/>
    </row>
    <row r="138" spans="1:11" x14ac:dyDescent="0.25">
      <c r="A138" s="28"/>
      <c r="B138" s="158"/>
      <c r="C138" s="30"/>
      <c r="D138" s="30"/>
      <c r="E138" s="31"/>
      <c r="F138" s="32"/>
      <c r="G138" s="32"/>
      <c r="H138" s="32"/>
      <c r="I138" s="32"/>
      <c r="J138" s="33"/>
      <c r="K138" s="296"/>
    </row>
    <row r="139" spans="1:11" x14ac:dyDescent="0.25">
      <c r="A139" s="28"/>
      <c r="B139" s="158"/>
      <c r="C139" s="30"/>
      <c r="D139" s="30"/>
      <c r="E139" s="31"/>
      <c r="F139" s="32"/>
      <c r="G139" s="32"/>
      <c r="H139" s="359" t="s">
        <v>352</v>
      </c>
      <c r="I139" s="360"/>
      <c r="J139" s="33">
        <f>SUM(J127:J138)</f>
        <v>171.37200000000001</v>
      </c>
      <c r="K139" s="296"/>
    </row>
    <row r="140" spans="1:11" x14ac:dyDescent="0.25">
      <c r="A140" s="28"/>
      <c r="B140" s="162"/>
      <c r="C140" s="30"/>
      <c r="D140" s="30"/>
      <c r="E140" s="31"/>
      <c r="F140" s="32"/>
      <c r="G140" s="32"/>
      <c r="H140" s="32"/>
      <c r="I140" s="32"/>
      <c r="J140" s="33"/>
      <c r="K140" s="297"/>
    </row>
    <row r="141" spans="1:11" x14ac:dyDescent="0.25">
      <c r="A141" s="294" t="s">
        <v>4</v>
      </c>
      <c r="B141" s="368" t="s">
        <v>336</v>
      </c>
      <c r="C141" s="294" t="s">
        <v>337</v>
      </c>
      <c r="D141" s="307" t="s">
        <v>6</v>
      </c>
      <c r="E141" s="307" t="s">
        <v>338</v>
      </c>
      <c r="F141" s="307" t="s">
        <v>339</v>
      </c>
      <c r="G141" s="294" t="s">
        <v>340</v>
      </c>
      <c r="H141" s="294" t="s">
        <v>341</v>
      </c>
      <c r="I141" s="357" t="s">
        <v>34</v>
      </c>
      <c r="J141" s="294" t="s">
        <v>324</v>
      </c>
      <c r="K141" s="294" t="s">
        <v>342</v>
      </c>
    </row>
    <row r="142" spans="1:11" x14ac:dyDescent="0.25">
      <c r="A142" s="294"/>
      <c r="B142" s="368"/>
      <c r="C142" s="294"/>
      <c r="D142" s="308"/>
      <c r="E142" s="308"/>
      <c r="F142" s="308"/>
      <c r="G142" s="294"/>
      <c r="H142" s="294"/>
      <c r="I142" s="357"/>
      <c r="J142" s="294"/>
      <c r="K142" s="294"/>
    </row>
    <row r="143" spans="1:11" x14ac:dyDescent="0.25">
      <c r="A143" s="28"/>
      <c r="B143" s="158"/>
      <c r="C143" s="30"/>
      <c r="D143" s="30"/>
      <c r="E143" s="31"/>
      <c r="F143" s="32"/>
      <c r="G143" s="32"/>
      <c r="H143" s="32"/>
      <c r="I143" s="32"/>
      <c r="J143" s="33"/>
      <c r="K143" s="295"/>
    </row>
    <row r="144" spans="1:11" ht="15" customHeight="1" x14ac:dyDescent="0.25">
      <c r="A144" s="309" t="s">
        <v>130</v>
      </c>
      <c r="B144" s="365" t="s">
        <v>131</v>
      </c>
      <c r="C144" s="30"/>
      <c r="D144" s="31" t="s">
        <v>25</v>
      </c>
      <c r="E144" s="31" t="s">
        <v>964</v>
      </c>
      <c r="F144" s="32"/>
      <c r="G144" s="32"/>
      <c r="H144" s="32"/>
      <c r="I144" s="32">
        <v>52</v>
      </c>
      <c r="J144" s="32">
        <f>E144*I144</f>
        <v>145.6</v>
      </c>
      <c r="K144" s="296"/>
    </row>
    <row r="145" spans="1:11" x14ac:dyDescent="0.25">
      <c r="A145" s="310"/>
      <c r="B145" s="318"/>
      <c r="C145" s="30"/>
      <c r="D145" s="31"/>
      <c r="E145" s="31"/>
      <c r="F145" s="34"/>
      <c r="G145" s="32"/>
      <c r="H145" s="34"/>
      <c r="I145" s="32"/>
      <c r="J145" s="32"/>
      <c r="K145" s="296"/>
    </row>
    <row r="146" spans="1:11" x14ac:dyDescent="0.25">
      <c r="A146" s="310"/>
      <c r="B146" s="318"/>
      <c r="C146" s="30"/>
      <c r="D146" s="31"/>
      <c r="E146" s="31"/>
      <c r="F146" s="34"/>
      <c r="G146" s="34"/>
      <c r="H146" s="34"/>
      <c r="I146" s="32"/>
      <c r="J146" s="33"/>
      <c r="K146" s="296"/>
    </row>
    <row r="147" spans="1:11" x14ac:dyDescent="0.25">
      <c r="A147" s="310"/>
      <c r="B147" s="318"/>
      <c r="C147" s="30"/>
      <c r="D147" s="31"/>
      <c r="E147" s="31"/>
      <c r="F147" s="34"/>
      <c r="G147" s="34"/>
      <c r="H147" s="34"/>
      <c r="I147" s="32"/>
      <c r="J147" s="33"/>
      <c r="K147" s="296"/>
    </row>
    <row r="148" spans="1:11" x14ac:dyDescent="0.25">
      <c r="A148" s="310"/>
      <c r="B148" s="318"/>
      <c r="C148" s="30"/>
      <c r="D148" s="31"/>
      <c r="E148" s="31"/>
      <c r="F148" s="34"/>
      <c r="G148" s="34"/>
      <c r="H148" s="34"/>
      <c r="I148" s="32"/>
      <c r="J148" s="33"/>
      <c r="K148" s="296"/>
    </row>
    <row r="149" spans="1:11" x14ac:dyDescent="0.25">
      <c r="A149" s="310"/>
      <c r="B149" s="318"/>
      <c r="C149" s="30"/>
      <c r="D149" s="31"/>
      <c r="E149" s="31"/>
      <c r="F149" s="34"/>
      <c r="G149" s="34"/>
      <c r="H149" s="34"/>
      <c r="I149" s="32"/>
      <c r="J149" s="33"/>
      <c r="K149" s="296"/>
    </row>
    <row r="150" spans="1:11" x14ac:dyDescent="0.25">
      <c r="A150" s="316"/>
      <c r="B150" s="318"/>
      <c r="C150" s="30"/>
      <c r="D150" s="31"/>
      <c r="E150" s="31"/>
      <c r="F150" s="34"/>
      <c r="G150" s="34"/>
      <c r="H150" s="34"/>
      <c r="I150" s="32"/>
      <c r="J150" s="33"/>
      <c r="K150" s="296"/>
    </row>
    <row r="151" spans="1:11" x14ac:dyDescent="0.25">
      <c r="A151" s="28"/>
      <c r="B151" s="159"/>
      <c r="C151" s="30"/>
      <c r="D151" s="31"/>
      <c r="E151" s="31"/>
      <c r="F151" s="34"/>
      <c r="G151" s="34"/>
      <c r="H151" s="34"/>
      <c r="I151" s="32"/>
      <c r="J151" s="36"/>
      <c r="K151" s="296"/>
    </row>
    <row r="152" spans="1:11" x14ac:dyDescent="0.25">
      <c r="A152" s="28"/>
      <c r="B152" s="158"/>
      <c r="C152" s="30"/>
      <c r="D152" s="30"/>
      <c r="E152" s="31"/>
      <c r="F152" s="32"/>
      <c r="G152" s="32"/>
      <c r="H152" s="32"/>
      <c r="I152" s="32"/>
      <c r="J152" s="33"/>
      <c r="K152" s="296"/>
    </row>
    <row r="153" spans="1:11" x14ac:dyDescent="0.25">
      <c r="A153" s="28"/>
      <c r="B153" s="158"/>
      <c r="C153" s="30"/>
      <c r="D153" s="30"/>
      <c r="E153" s="31"/>
      <c r="F153" s="32"/>
      <c r="G153" s="32"/>
      <c r="H153" s="359" t="s">
        <v>352</v>
      </c>
      <c r="I153" s="360"/>
      <c r="J153" s="33">
        <f>SUM(J144:J152)</f>
        <v>145.6</v>
      </c>
      <c r="K153" s="296"/>
    </row>
    <row r="154" spans="1:11" x14ac:dyDescent="0.25">
      <c r="A154" s="28"/>
      <c r="B154" s="158"/>
      <c r="C154" s="30"/>
      <c r="D154" s="30"/>
      <c r="E154" s="31"/>
      <c r="F154" s="32"/>
      <c r="G154" s="32"/>
      <c r="H154" s="32"/>
      <c r="I154" s="32"/>
      <c r="J154" s="33"/>
      <c r="K154" s="296"/>
    </row>
    <row r="155" spans="1:11" x14ac:dyDescent="0.25">
      <c r="A155" s="294" t="s">
        <v>4</v>
      </c>
      <c r="B155" s="368" t="s">
        <v>336</v>
      </c>
      <c r="C155" s="294" t="s">
        <v>337</v>
      </c>
      <c r="D155" s="307" t="s">
        <v>6</v>
      </c>
      <c r="E155" s="307" t="s">
        <v>338</v>
      </c>
      <c r="F155" s="307" t="s">
        <v>339</v>
      </c>
      <c r="G155" s="294" t="s">
        <v>340</v>
      </c>
      <c r="H155" s="294" t="s">
        <v>341</v>
      </c>
      <c r="I155" s="357" t="s">
        <v>34</v>
      </c>
      <c r="J155" s="294" t="s">
        <v>324</v>
      </c>
      <c r="K155" s="294" t="s">
        <v>342</v>
      </c>
    </row>
    <row r="156" spans="1:11" x14ac:dyDescent="0.25">
      <c r="A156" s="294"/>
      <c r="B156" s="368"/>
      <c r="C156" s="294"/>
      <c r="D156" s="308"/>
      <c r="E156" s="308"/>
      <c r="F156" s="308"/>
      <c r="G156" s="294"/>
      <c r="H156" s="294"/>
      <c r="I156" s="357"/>
      <c r="J156" s="294"/>
      <c r="K156" s="294"/>
    </row>
    <row r="157" spans="1:11" x14ac:dyDescent="0.25">
      <c r="A157" s="28"/>
      <c r="B157" s="158"/>
      <c r="C157" s="30"/>
      <c r="D157" s="30"/>
      <c r="E157" s="31"/>
      <c r="F157" s="32"/>
      <c r="G157" s="32"/>
      <c r="H157" s="32"/>
      <c r="I157" s="32"/>
      <c r="J157" s="33"/>
      <c r="K157" s="295"/>
    </row>
    <row r="158" spans="1:11" ht="15" customHeight="1" x14ac:dyDescent="0.25">
      <c r="A158" s="309" t="s">
        <v>132</v>
      </c>
      <c r="B158" s="365" t="s">
        <v>133</v>
      </c>
      <c r="C158" s="30"/>
      <c r="D158" s="31" t="s">
        <v>25</v>
      </c>
      <c r="E158" s="31" t="s">
        <v>964</v>
      </c>
      <c r="F158" s="32"/>
      <c r="G158" s="32"/>
      <c r="H158" s="32"/>
      <c r="I158" s="32">
        <v>25</v>
      </c>
      <c r="J158" s="32">
        <f>E158*I158</f>
        <v>70</v>
      </c>
      <c r="K158" s="296"/>
    </row>
    <row r="159" spans="1:11" x14ac:dyDescent="0.25">
      <c r="A159" s="310"/>
      <c r="B159" s="318"/>
      <c r="C159" s="30"/>
      <c r="D159" s="31"/>
      <c r="E159" s="31" t="s">
        <v>752</v>
      </c>
      <c r="F159" s="34"/>
      <c r="G159" s="32"/>
      <c r="H159" s="34"/>
      <c r="I159" s="32">
        <v>9</v>
      </c>
      <c r="J159" s="32">
        <f t="shared" ref="J159" si="4">E159*I159</f>
        <v>16.2</v>
      </c>
      <c r="K159" s="296"/>
    </row>
    <row r="160" spans="1:11" x14ac:dyDescent="0.25">
      <c r="A160" s="310"/>
      <c r="B160" s="318"/>
      <c r="C160" s="30"/>
      <c r="D160" s="31"/>
      <c r="E160" s="31"/>
      <c r="F160" s="34"/>
      <c r="G160" s="34"/>
      <c r="H160" s="34"/>
      <c r="I160" s="32"/>
      <c r="J160" s="32"/>
      <c r="K160" s="296"/>
    </row>
    <row r="161" spans="1:11" x14ac:dyDescent="0.25">
      <c r="A161" s="310"/>
      <c r="B161" s="318"/>
      <c r="C161" s="30"/>
      <c r="D161" s="31"/>
      <c r="E161" s="31"/>
      <c r="F161" s="34"/>
      <c r="G161" s="34"/>
      <c r="H161" s="34"/>
      <c r="I161" s="32"/>
      <c r="J161" s="33"/>
      <c r="K161" s="296"/>
    </row>
    <row r="162" spans="1:11" x14ac:dyDescent="0.25">
      <c r="A162" s="310"/>
      <c r="B162" s="318"/>
      <c r="C162" s="30"/>
      <c r="D162" s="31"/>
      <c r="E162" s="31"/>
      <c r="F162" s="34"/>
      <c r="G162" s="34"/>
      <c r="H162" s="34"/>
      <c r="I162" s="32"/>
      <c r="J162" s="36"/>
      <c r="K162" s="296"/>
    </row>
    <row r="163" spans="1:11" x14ac:dyDescent="0.25">
      <c r="A163" s="310"/>
      <c r="B163" s="318"/>
      <c r="C163" s="30"/>
      <c r="D163" s="30"/>
      <c r="E163" s="31"/>
      <c r="F163" s="32"/>
      <c r="G163" s="32"/>
      <c r="H163" s="32"/>
      <c r="I163" s="32"/>
      <c r="J163" s="33"/>
      <c r="K163" s="296"/>
    </row>
    <row r="164" spans="1:11" x14ac:dyDescent="0.25">
      <c r="A164" s="28"/>
      <c r="B164" s="159"/>
      <c r="C164" s="30"/>
      <c r="D164" s="30"/>
      <c r="E164" s="31"/>
      <c r="F164" s="32"/>
      <c r="G164" s="32"/>
      <c r="H164" s="61"/>
      <c r="I164" s="61"/>
      <c r="J164" s="33"/>
      <c r="K164" s="296"/>
    </row>
    <row r="165" spans="1:11" x14ac:dyDescent="0.25">
      <c r="A165" s="28"/>
      <c r="B165" s="158"/>
      <c r="C165" s="30"/>
      <c r="D165" s="30"/>
      <c r="E165" s="31"/>
      <c r="F165" s="32"/>
      <c r="G165" s="32"/>
      <c r="H165" s="32"/>
      <c r="I165" s="32"/>
      <c r="J165" s="33"/>
      <c r="K165" s="296"/>
    </row>
    <row r="166" spans="1:11" x14ac:dyDescent="0.25">
      <c r="A166" s="28"/>
      <c r="B166" s="158"/>
      <c r="C166" s="30"/>
      <c r="D166" s="30"/>
      <c r="E166" s="31"/>
      <c r="F166" s="32"/>
      <c r="G166" s="32"/>
      <c r="H166" s="359" t="s">
        <v>352</v>
      </c>
      <c r="I166" s="360"/>
      <c r="J166" s="33">
        <f>J158+J159</f>
        <v>86.2</v>
      </c>
      <c r="K166" s="296"/>
    </row>
    <row r="167" spans="1:11" x14ac:dyDescent="0.25">
      <c r="A167" s="28"/>
      <c r="B167" s="158"/>
      <c r="C167" s="30"/>
      <c r="D167" s="30"/>
      <c r="E167" s="31"/>
      <c r="F167" s="32"/>
      <c r="G167" s="32"/>
      <c r="H167" s="32"/>
      <c r="I167" s="32"/>
      <c r="J167" s="33"/>
      <c r="K167" s="296"/>
    </row>
    <row r="168" spans="1:11" x14ac:dyDescent="0.25">
      <c r="A168" s="294" t="s">
        <v>4</v>
      </c>
      <c r="B168" s="368" t="s">
        <v>336</v>
      </c>
      <c r="C168" s="294" t="s">
        <v>337</v>
      </c>
      <c r="D168" s="307" t="s">
        <v>6</v>
      </c>
      <c r="E168" s="307" t="s">
        <v>338</v>
      </c>
      <c r="F168" s="307" t="s">
        <v>339</v>
      </c>
      <c r="G168" s="294" t="s">
        <v>340</v>
      </c>
      <c r="H168" s="294" t="s">
        <v>341</v>
      </c>
      <c r="I168" s="357" t="s">
        <v>34</v>
      </c>
      <c r="J168" s="294" t="s">
        <v>324</v>
      </c>
      <c r="K168" s="294" t="s">
        <v>342</v>
      </c>
    </row>
    <row r="169" spans="1:11" x14ac:dyDescent="0.25">
      <c r="A169" s="294"/>
      <c r="B169" s="368"/>
      <c r="C169" s="294"/>
      <c r="D169" s="308"/>
      <c r="E169" s="308"/>
      <c r="F169" s="308"/>
      <c r="G169" s="294"/>
      <c r="H169" s="294"/>
      <c r="I169" s="357"/>
      <c r="J169" s="294"/>
      <c r="K169" s="294"/>
    </row>
    <row r="170" spans="1:11" x14ac:dyDescent="0.25">
      <c r="A170" s="28"/>
      <c r="B170" s="158"/>
      <c r="C170" s="30"/>
      <c r="D170" s="30"/>
      <c r="E170" s="31"/>
      <c r="F170" s="32"/>
      <c r="G170" s="32"/>
      <c r="H170" s="32"/>
      <c r="I170" s="32"/>
      <c r="J170" s="33"/>
      <c r="K170" s="295"/>
    </row>
    <row r="171" spans="1:11" x14ac:dyDescent="0.25">
      <c r="A171" s="309" t="s">
        <v>134</v>
      </c>
      <c r="B171" s="365" t="s">
        <v>135</v>
      </c>
      <c r="C171" s="30"/>
      <c r="D171" s="31" t="s">
        <v>25</v>
      </c>
      <c r="E171" s="31" t="s">
        <v>918</v>
      </c>
      <c r="F171" s="32"/>
      <c r="G171" s="32"/>
      <c r="H171" s="32"/>
      <c r="I171" s="32">
        <v>9</v>
      </c>
      <c r="J171" s="32">
        <f>E171*I171</f>
        <v>9</v>
      </c>
      <c r="K171" s="296"/>
    </row>
    <row r="172" spans="1:11" x14ac:dyDescent="0.25">
      <c r="A172" s="310"/>
      <c r="B172" s="318"/>
      <c r="C172" s="30"/>
      <c r="D172" s="31"/>
      <c r="E172" s="31"/>
      <c r="F172" s="34"/>
      <c r="G172" s="32"/>
      <c r="H172" s="34"/>
      <c r="I172" s="32"/>
      <c r="J172" s="32"/>
      <c r="K172" s="296"/>
    </row>
    <row r="173" spans="1:11" x14ac:dyDescent="0.25">
      <c r="A173" s="310"/>
      <c r="B173" s="318"/>
      <c r="C173" s="30"/>
      <c r="D173" s="31"/>
      <c r="E173" s="31"/>
      <c r="F173" s="34"/>
      <c r="G173" s="34"/>
      <c r="H173" s="34"/>
      <c r="I173" s="32"/>
      <c r="J173" s="33"/>
      <c r="K173" s="296"/>
    </row>
    <row r="174" spans="1:11" x14ac:dyDescent="0.25">
      <c r="A174" s="310"/>
      <c r="B174" s="318"/>
      <c r="C174" s="30"/>
      <c r="D174" s="31"/>
      <c r="E174" s="31"/>
      <c r="F174" s="34"/>
      <c r="G174" s="34"/>
      <c r="H174" s="34"/>
      <c r="I174" s="32"/>
      <c r="J174" s="33"/>
      <c r="K174" s="296"/>
    </row>
    <row r="175" spans="1:11" x14ac:dyDescent="0.25">
      <c r="A175" s="310"/>
      <c r="B175" s="318"/>
      <c r="C175" s="30"/>
      <c r="D175" s="31"/>
      <c r="E175" s="31"/>
      <c r="F175" s="34"/>
      <c r="G175" s="34"/>
      <c r="H175" s="34"/>
      <c r="I175" s="32"/>
      <c r="J175" s="36"/>
      <c r="K175" s="296"/>
    </row>
    <row r="176" spans="1:11" x14ac:dyDescent="0.25">
      <c r="A176" s="310"/>
      <c r="B176" s="318"/>
      <c r="C176" s="30"/>
      <c r="D176" s="30"/>
      <c r="E176" s="31"/>
      <c r="F176" s="32"/>
      <c r="G176" s="32"/>
      <c r="H176" s="32"/>
      <c r="I176" s="32"/>
      <c r="J176" s="33"/>
      <c r="K176" s="296"/>
    </row>
    <row r="177" spans="1:11" x14ac:dyDescent="0.25">
      <c r="A177" s="28"/>
      <c r="B177" s="159"/>
      <c r="C177" s="30"/>
      <c r="D177" s="30"/>
      <c r="E177" s="31"/>
      <c r="F177" s="32"/>
      <c r="G177" s="32"/>
      <c r="H177" s="61"/>
      <c r="I177" s="61"/>
      <c r="J177" s="33"/>
      <c r="K177" s="296"/>
    </row>
    <row r="178" spans="1:11" x14ac:dyDescent="0.25">
      <c r="A178" s="28"/>
      <c r="B178" s="158"/>
      <c r="C178" s="30"/>
      <c r="D178" s="30"/>
      <c r="E178" s="31"/>
      <c r="F178" s="32"/>
      <c r="G178" s="32"/>
      <c r="H178" s="32"/>
      <c r="I178" s="32"/>
      <c r="J178" s="33"/>
      <c r="K178" s="296"/>
    </row>
    <row r="179" spans="1:11" x14ac:dyDescent="0.25">
      <c r="A179" s="28"/>
      <c r="B179" s="158"/>
      <c r="C179" s="30"/>
      <c r="D179" s="30"/>
      <c r="E179" s="31"/>
      <c r="F179" s="32"/>
      <c r="G179" s="32"/>
      <c r="H179" s="359" t="s">
        <v>352</v>
      </c>
      <c r="I179" s="360"/>
      <c r="J179" s="33">
        <f>SUM(J171:J178)</f>
        <v>9</v>
      </c>
      <c r="K179" s="296"/>
    </row>
    <row r="180" spans="1:11" x14ac:dyDescent="0.25">
      <c r="A180" s="28"/>
      <c r="B180" s="158"/>
      <c r="C180" s="30"/>
      <c r="D180" s="30"/>
      <c r="E180" s="31"/>
      <c r="F180" s="32"/>
      <c r="G180" s="32"/>
      <c r="H180" s="32"/>
      <c r="I180" s="32"/>
      <c r="J180" s="33"/>
      <c r="K180" s="296"/>
    </row>
    <row r="181" spans="1:11" x14ac:dyDescent="0.25">
      <c r="A181" s="294" t="s">
        <v>4</v>
      </c>
      <c r="B181" s="368" t="s">
        <v>336</v>
      </c>
      <c r="C181" s="294" t="s">
        <v>337</v>
      </c>
      <c r="D181" s="307" t="s">
        <v>6</v>
      </c>
      <c r="E181" s="307" t="s">
        <v>338</v>
      </c>
      <c r="F181" s="307" t="s">
        <v>339</v>
      </c>
      <c r="G181" s="294" t="s">
        <v>340</v>
      </c>
      <c r="H181" s="294" t="s">
        <v>341</v>
      </c>
      <c r="I181" s="357" t="s">
        <v>34</v>
      </c>
      <c r="J181" s="294" t="s">
        <v>324</v>
      </c>
      <c r="K181" s="294" t="s">
        <v>342</v>
      </c>
    </row>
    <row r="182" spans="1:11" x14ac:dyDescent="0.25">
      <c r="A182" s="294"/>
      <c r="B182" s="368"/>
      <c r="C182" s="294"/>
      <c r="D182" s="308"/>
      <c r="E182" s="308"/>
      <c r="F182" s="308"/>
      <c r="G182" s="294"/>
      <c r="H182" s="294"/>
      <c r="I182" s="357"/>
      <c r="J182" s="294"/>
      <c r="K182" s="294"/>
    </row>
    <row r="183" spans="1:11" x14ac:dyDescent="0.25">
      <c r="A183" s="28"/>
      <c r="B183" s="158"/>
      <c r="C183" s="30"/>
      <c r="D183" s="30"/>
      <c r="E183" s="31"/>
      <c r="F183" s="32"/>
      <c r="G183" s="32"/>
      <c r="H183" s="32"/>
      <c r="I183" s="32"/>
      <c r="J183" s="33"/>
      <c r="K183" s="295"/>
    </row>
    <row r="184" spans="1:11" ht="15" customHeight="1" x14ac:dyDescent="0.25">
      <c r="A184" s="309" t="s">
        <v>136</v>
      </c>
      <c r="B184" s="365" t="s">
        <v>137</v>
      </c>
      <c r="C184" s="30"/>
      <c r="D184" s="31" t="s">
        <v>25</v>
      </c>
      <c r="E184" s="31" t="s">
        <v>977</v>
      </c>
      <c r="F184" s="32"/>
      <c r="G184" s="32"/>
      <c r="H184" s="32"/>
      <c r="I184" s="32">
        <v>3</v>
      </c>
      <c r="J184" s="32">
        <f>E184*I184</f>
        <v>42.660000000000004</v>
      </c>
      <c r="K184" s="296"/>
    </row>
    <row r="185" spans="1:11" x14ac:dyDescent="0.25">
      <c r="A185" s="310"/>
      <c r="B185" s="366"/>
      <c r="C185" s="30"/>
      <c r="D185" s="31"/>
      <c r="E185" s="31" t="s">
        <v>982</v>
      </c>
      <c r="F185" s="34"/>
      <c r="G185" s="32"/>
      <c r="H185" s="34"/>
      <c r="I185" s="32">
        <v>2</v>
      </c>
      <c r="J185" s="32">
        <f t="shared" ref="J185:J186" si="5">E185*I185</f>
        <v>29.6</v>
      </c>
      <c r="K185" s="296"/>
    </row>
    <row r="186" spans="1:11" x14ac:dyDescent="0.25">
      <c r="A186" s="310"/>
      <c r="B186" s="366"/>
      <c r="C186" s="30"/>
      <c r="D186" s="31"/>
      <c r="E186" s="31" t="s">
        <v>986</v>
      </c>
      <c r="F186" s="34"/>
      <c r="G186" s="34"/>
      <c r="H186" s="34"/>
      <c r="I186" s="32">
        <v>6</v>
      </c>
      <c r="J186" s="32">
        <f t="shared" si="5"/>
        <v>18.96</v>
      </c>
      <c r="K186" s="296"/>
    </row>
    <row r="187" spans="1:11" x14ac:dyDescent="0.25">
      <c r="A187" s="310"/>
      <c r="B187" s="366"/>
      <c r="C187" s="30"/>
      <c r="D187" s="31"/>
      <c r="E187" s="31"/>
      <c r="F187" s="34"/>
      <c r="G187" s="34"/>
      <c r="H187" s="34"/>
      <c r="I187" s="32"/>
      <c r="J187" s="33"/>
      <c r="K187" s="296"/>
    </row>
    <row r="188" spans="1:11" x14ac:dyDescent="0.25">
      <c r="A188" s="310"/>
      <c r="B188" s="366"/>
      <c r="C188" s="30"/>
      <c r="D188" s="31"/>
      <c r="E188" s="31"/>
      <c r="F188" s="34"/>
      <c r="G188" s="34"/>
      <c r="H188" s="34"/>
      <c r="I188" s="32"/>
      <c r="J188" s="36"/>
      <c r="K188" s="296"/>
    </row>
    <row r="189" spans="1:11" x14ac:dyDescent="0.25">
      <c r="A189" s="310"/>
      <c r="B189" s="366"/>
      <c r="C189" s="30"/>
      <c r="D189" s="30"/>
      <c r="E189" s="31"/>
      <c r="F189" s="32"/>
      <c r="G189" s="32"/>
      <c r="H189" s="32"/>
      <c r="I189" s="32"/>
      <c r="J189" s="33"/>
      <c r="K189" s="296"/>
    </row>
    <row r="190" spans="1:11" x14ac:dyDescent="0.25">
      <c r="A190" s="28"/>
      <c r="B190" s="366"/>
      <c r="C190" s="30"/>
      <c r="D190" s="30"/>
      <c r="E190" s="31"/>
      <c r="F190" s="32"/>
      <c r="G190" s="32"/>
      <c r="H190" s="61"/>
      <c r="I190" s="61"/>
      <c r="J190" s="33"/>
      <c r="K190" s="296"/>
    </row>
    <row r="191" spans="1:11" x14ac:dyDescent="0.25">
      <c r="A191" s="28"/>
      <c r="B191" s="366"/>
      <c r="C191" s="30"/>
      <c r="D191" s="30"/>
      <c r="E191" s="31"/>
      <c r="F191" s="32"/>
      <c r="G191" s="32"/>
      <c r="H191" s="32"/>
      <c r="I191" s="32"/>
      <c r="J191" s="33"/>
      <c r="K191" s="296"/>
    </row>
    <row r="192" spans="1:11" x14ac:dyDescent="0.25">
      <c r="A192" s="28"/>
      <c r="B192" s="367"/>
      <c r="C192" s="30"/>
      <c r="D192" s="30"/>
      <c r="E192" s="31"/>
      <c r="F192" s="32"/>
      <c r="G192" s="32"/>
      <c r="H192" s="359" t="s">
        <v>352</v>
      </c>
      <c r="I192" s="360"/>
      <c r="J192" s="33">
        <f>SUM(J184:J191)</f>
        <v>91.22</v>
      </c>
      <c r="K192" s="296"/>
    </row>
    <row r="193" spans="1:11" x14ac:dyDescent="0.25">
      <c r="A193" s="28"/>
      <c r="B193" s="162"/>
      <c r="C193" s="30"/>
      <c r="D193" s="30"/>
      <c r="E193" s="31"/>
      <c r="F193" s="32"/>
      <c r="G193" s="32"/>
      <c r="H193" s="32"/>
      <c r="I193" s="32"/>
      <c r="J193" s="33"/>
      <c r="K193" s="296"/>
    </row>
    <row r="194" spans="1:11" x14ac:dyDescent="0.25">
      <c r="A194" s="294" t="s">
        <v>4</v>
      </c>
      <c r="B194" s="368" t="s">
        <v>336</v>
      </c>
      <c r="C194" s="294" t="s">
        <v>337</v>
      </c>
      <c r="D194" s="307" t="s">
        <v>6</v>
      </c>
      <c r="E194" s="307" t="s">
        <v>338</v>
      </c>
      <c r="F194" s="307" t="s">
        <v>339</v>
      </c>
      <c r="G194" s="294" t="s">
        <v>340</v>
      </c>
      <c r="H194" s="294" t="s">
        <v>341</v>
      </c>
      <c r="I194" s="357" t="s">
        <v>34</v>
      </c>
      <c r="J194" s="294" t="s">
        <v>324</v>
      </c>
      <c r="K194" s="294" t="s">
        <v>342</v>
      </c>
    </row>
    <row r="195" spans="1:11" x14ac:dyDescent="0.25">
      <c r="A195" s="294"/>
      <c r="B195" s="368"/>
      <c r="C195" s="294"/>
      <c r="D195" s="308"/>
      <c r="E195" s="308"/>
      <c r="F195" s="308"/>
      <c r="G195" s="294"/>
      <c r="H195" s="294"/>
      <c r="I195" s="357"/>
      <c r="J195" s="294"/>
      <c r="K195" s="294"/>
    </row>
    <row r="196" spans="1:11" x14ac:dyDescent="0.25">
      <c r="A196" s="28"/>
      <c r="B196" s="158"/>
      <c r="C196" s="30"/>
      <c r="D196" s="30"/>
      <c r="E196" s="31"/>
      <c r="F196" s="32"/>
      <c r="G196" s="32"/>
      <c r="H196" s="32"/>
      <c r="I196" s="32"/>
      <c r="J196" s="33"/>
      <c r="K196" s="295"/>
    </row>
    <row r="197" spans="1:11" x14ac:dyDescent="0.25">
      <c r="A197" s="309" t="s">
        <v>138</v>
      </c>
      <c r="B197" s="365" t="s">
        <v>139</v>
      </c>
      <c r="C197" s="30"/>
      <c r="D197" s="31" t="s">
        <v>25</v>
      </c>
      <c r="E197" s="31" t="s">
        <v>972</v>
      </c>
      <c r="F197" s="32"/>
      <c r="G197" s="32"/>
      <c r="H197" s="32"/>
      <c r="I197" s="32">
        <v>1</v>
      </c>
      <c r="J197" s="32" t="str">
        <f>E197</f>
        <v>14.62</v>
      </c>
      <c r="K197" s="296"/>
    </row>
    <row r="198" spans="1:11" x14ac:dyDescent="0.25">
      <c r="A198" s="310"/>
      <c r="B198" s="366"/>
      <c r="C198" s="30"/>
      <c r="D198" s="31"/>
      <c r="E198" s="31" t="s">
        <v>973</v>
      </c>
      <c r="F198" s="34"/>
      <c r="G198" s="34"/>
      <c r="H198" s="34"/>
      <c r="I198" s="32">
        <v>2</v>
      </c>
      <c r="J198" s="32">
        <f>E198*I198</f>
        <v>7.1</v>
      </c>
      <c r="K198" s="296"/>
    </row>
    <row r="199" spans="1:11" x14ac:dyDescent="0.25">
      <c r="A199" s="310"/>
      <c r="B199" s="366"/>
      <c r="C199" s="30"/>
      <c r="D199" s="31"/>
      <c r="E199" s="31"/>
      <c r="F199" s="34"/>
      <c r="G199" s="34"/>
      <c r="H199" s="34"/>
      <c r="I199" s="32"/>
      <c r="J199" s="33"/>
      <c r="K199" s="296"/>
    </row>
    <row r="200" spans="1:11" x14ac:dyDescent="0.25">
      <c r="A200" s="310"/>
      <c r="B200" s="366"/>
      <c r="C200" s="30"/>
      <c r="D200" s="31"/>
      <c r="E200" s="31"/>
      <c r="F200" s="34"/>
      <c r="G200" s="34"/>
      <c r="H200" s="34"/>
      <c r="I200" s="32"/>
      <c r="J200" s="33"/>
      <c r="K200" s="296"/>
    </row>
    <row r="201" spans="1:11" x14ac:dyDescent="0.25">
      <c r="A201" s="310"/>
      <c r="B201" s="366"/>
      <c r="C201" s="30"/>
      <c r="D201" s="36"/>
      <c r="E201" s="36"/>
      <c r="F201" s="36"/>
      <c r="G201" s="34"/>
      <c r="H201" s="34"/>
      <c r="I201" s="149"/>
      <c r="J201" s="33"/>
      <c r="K201" s="296"/>
    </row>
    <row r="202" spans="1:11" x14ac:dyDescent="0.25">
      <c r="A202" s="310"/>
      <c r="B202" s="366"/>
      <c r="C202" s="30"/>
      <c r="D202" s="31"/>
      <c r="E202" s="31"/>
      <c r="F202" s="34"/>
      <c r="G202" s="34"/>
      <c r="H202" s="34"/>
      <c r="I202" s="32"/>
      <c r="J202" s="33"/>
      <c r="K202" s="296"/>
    </row>
    <row r="203" spans="1:11" x14ac:dyDescent="0.25">
      <c r="A203" s="28"/>
      <c r="B203" s="366"/>
      <c r="C203" s="30"/>
      <c r="D203" s="31"/>
      <c r="E203" s="31"/>
      <c r="F203" s="34"/>
      <c r="G203" s="34"/>
      <c r="H203" s="34"/>
      <c r="I203" s="32"/>
      <c r="J203" s="36"/>
      <c r="K203" s="296"/>
    </row>
    <row r="204" spans="1:11" x14ac:dyDescent="0.25">
      <c r="A204" s="28"/>
      <c r="B204" s="366"/>
      <c r="C204" s="30"/>
      <c r="D204" s="31"/>
      <c r="E204" s="31"/>
      <c r="F204" s="32"/>
      <c r="G204" s="38"/>
      <c r="H204" s="38"/>
      <c r="I204" s="148"/>
      <c r="J204" s="36"/>
      <c r="K204" s="296"/>
    </row>
    <row r="205" spans="1:11" x14ac:dyDescent="0.25">
      <c r="A205" s="28"/>
      <c r="B205" s="367"/>
      <c r="C205" s="30"/>
      <c r="D205" s="30"/>
      <c r="E205" s="31"/>
      <c r="F205" s="32"/>
      <c r="G205" s="32"/>
      <c r="H205" s="359" t="s">
        <v>352</v>
      </c>
      <c r="I205" s="360"/>
      <c r="J205" s="33">
        <f>+J197+J198</f>
        <v>21.72</v>
      </c>
      <c r="K205" s="296"/>
    </row>
    <row r="206" spans="1:11" x14ac:dyDescent="0.25">
      <c r="A206" s="28"/>
      <c r="B206" s="162"/>
      <c r="C206" s="30"/>
      <c r="D206" s="30"/>
      <c r="E206" s="31"/>
      <c r="F206" s="32"/>
      <c r="G206" s="32"/>
      <c r="H206" s="32"/>
      <c r="I206" s="32"/>
      <c r="J206" s="33"/>
      <c r="K206" s="296"/>
    </row>
    <row r="207" spans="1:11" x14ac:dyDescent="0.25">
      <c r="A207" s="294" t="s">
        <v>4</v>
      </c>
      <c r="B207" s="368" t="s">
        <v>336</v>
      </c>
      <c r="C207" s="294" t="s">
        <v>337</v>
      </c>
      <c r="D207" s="307" t="s">
        <v>6</v>
      </c>
      <c r="E207" s="307" t="s">
        <v>338</v>
      </c>
      <c r="F207" s="307" t="s">
        <v>339</v>
      </c>
      <c r="G207" s="294" t="s">
        <v>340</v>
      </c>
      <c r="H207" s="294" t="s">
        <v>341</v>
      </c>
      <c r="I207" s="357" t="s">
        <v>34</v>
      </c>
      <c r="J207" s="294" t="s">
        <v>324</v>
      </c>
      <c r="K207" s="294" t="s">
        <v>342</v>
      </c>
    </row>
    <row r="208" spans="1:11" x14ac:dyDescent="0.25">
      <c r="A208" s="294"/>
      <c r="B208" s="368"/>
      <c r="C208" s="294"/>
      <c r="D208" s="308"/>
      <c r="E208" s="308"/>
      <c r="F208" s="308"/>
      <c r="G208" s="294"/>
      <c r="H208" s="294"/>
      <c r="I208" s="357"/>
      <c r="J208" s="294"/>
      <c r="K208" s="294"/>
    </row>
    <row r="209" spans="1:11" x14ac:dyDescent="0.25">
      <c r="A209" s="28"/>
      <c r="B209" s="158"/>
      <c r="C209" s="30"/>
      <c r="D209" s="30"/>
      <c r="E209" s="31"/>
      <c r="F209" s="32"/>
      <c r="G209" s="32"/>
      <c r="H209" s="32"/>
      <c r="I209" s="32"/>
      <c r="J209" s="33"/>
      <c r="K209" s="295"/>
    </row>
    <row r="210" spans="1:11" ht="15" customHeight="1" x14ac:dyDescent="0.25">
      <c r="A210" s="309" t="s">
        <v>140</v>
      </c>
      <c r="B210" s="365" t="s">
        <v>987</v>
      </c>
      <c r="C210" s="30"/>
      <c r="D210" s="31" t="s">
        <v>13</v>
      </c>
      <c r="E210" s="31" t="s">
        <v>977</v>
      </c>
      <c r="F210" s="32">
        <v>3.16</v>
      </c>
      <c r="G210" s="32"/>
      <c r="H210" s="32"/>
      <c r="I210" s="32">
        <v>1</v>
      </c>
      <c r="J210" s="32">
        <f>E210*F210*I210</f>
        <v>44.935200000000002</v>
      </c>
      <c r="K210" s="296"/>
    </row>
    <row r="211" spans="1:11" x14ac:dyDescent="0.25">
      <c r="A211" s="310"/>
      <c r="B211" s="366"/>
      <c r="C211" s="30"/>
      <c r="D211" s="31"/>
      <c r="E211" s="31" t="s">
        <v>980</v>
      </c>
      <c r="F211" s="34">
        <v>3.16</v>
      </c>
      <c r="G211" s="32"/>
      <c r="H211" s="34"/>
      <c r="I211" s="32">
        <v>1</v>
      </c>
      <c r="J211" s="32">
        <f>E211*F211*I211</f>
        <v>43.386800000000001</v>
      </c>
      <c r="K211" s="296"/>
    </row>
    <row r="212" spans="1:11" x14ac:dyDescent="0.25">
      <c r="A212" s="310"/>
      <c r="B212" s="366"/>
      <c r="C212" s="30"/>
      <c r="D212" s="31"/>
      <c r="E212" s="31"/>
      <c r="F212" s="34"/>
      <c r="G212" s="34"/>
      <c r="H212" s="34"/>
      <c r="I212" s="32"/>
      <c r="J212" s="32"/>
      <c r="K212" s="296"/>
    </row>
    <row r="213" spans="1:11" x14ac:dyDescent="0.25">
      <c r="A213" s="310"/>
      <c r="B213" s="366"/>
      <c r="C213" s="30"/>
      <c r="D213" s="31"/>
      <c r="E213" s="31"/>
      <c r="F213" s="34"/>
      <c r="G213" s="34"/>
      <c r="H213" s="34"/>
      <c r="I213" s="32"/>
      <c r="J213" s="33"/>
      <c r="K213" s="296"/>
    </row>
    <row r="214" spans="1:11" x14ac:dyDescent="0.25">
      <c r="A214" s="310"/>
      <c r="B214" s="366"/>
      <c r="C214" s="30"/>
      <c r="D214" s="31"/>
      <c r="E214" s="31"/>
      <c r="F214" s="34"/>
      <c r="G214" s="34"/>
      <c r="H214" s="34"/>
      <c r="I214" s="32"/>
      <c r="J214" s="36"/>
      <c r="K214" s="296"/>
    </row>
    <row r="215" spans="1:11" x14ac:dyDescent="0.25">
      <c r="A215" s="310"/>
      <c r="B215" s="366"/>
      <c r="C215" s="30"/>
      <c r="D215" s="30"/>
      <c r="E215" s="31"/>
      <c r="F215" s="32"/>
      <c r="G215" s="32"/>
      <c r="H215" s="32"/>
      <c r="I215" s="32"/>
      <c r="J215" s="33"/>
      <c r="K215" s="296"/>
    </row>
    <row r="216" spans="1:11" x14ac:dyDescent="0.25">
      <c r="A216" s="28"/>
      <c r="B216" s="366"/>
      <c r="C216" s="30"/>
      <c r="D216" s="30"/>
      <c r="E216" s="31"/>
      <c r="F216" s="32"/>
      <c r="G216" s="32"/>
      <c r="H216" s="61"/>
      <c r="I216" s="61"/>
      <c r="J216" s="33"/>
      <c r="K216" s="296"/>
    </row>
    <row r="217" spans="1:11" x14ac:dyDescent="0.25">
      <c r="A217" s="28"/>
      <c r="B217" s="366"/>
      <c r="C217" s="30"/>
      <c r="D217" s="30"/>
      <c r="E217" s="31"/>
      <c r="F217" s="32"/>
      <c r="G217" s="32"/>
      <c r="H217" s="32"/>
      <c r="I217" s="32"/>
      <c r="J217" s="33"/>
      <c r="K217" s="296"/>
    </row>
    <row r="218" spans="1:11" x14ac:dyDescent="0.25">
      <c r="A218" s="28"/>
      <c r="B218" s="367"/>
      <c r="C218" s="30"/>
      <c r="D218" s="30"/>
      <c r="E218" s="31"/>
      <c r="F218" s="32"/>
      <c r="G218" s="32"/>
      <c r="H218" s="359" t="s">
        <v>352</v>
      </c>
      <c r="I218" s="360"/>
      <c r="J218" s="33">
        <f>SUM(J210:J217)</f>
        <v>88.322000000000003</v>
      </c>
      <c r="K218" s="296"/>
    </row>
    <row r="219" spans="1:11" x14ac:dyDescent="0.25">
      <c r="A219" s="28"/>
      <c r="B219" s="162"/>
      <c r="C219" s="30"/>
      <c r="D219" s="30"/>
      <c r="E219" s="31"/>
      <c r="F219" s="32"/>
      <c r="G219" s="32"/>
      <c r="H219" s="32"/>
      <c r="I219" s="32"/>
      <c r="J219" s="33"/>
      <c r="K219" s="296"/>
    </row>
    <row r="220" spans="1:11" x14ac:dyDescent="0.25">
      <c r="A220" s="294" t="s">
        <v>4</v>
      </c>
      <c r="B220" s="368" t="s">
        <v>336</v>
      </c>
      <c r="C220" s="294" t="s">
        <v>337</v>
      </c>
      <c r="D220" s="307" t="s">
        <v>6</v>
      </c>
      <c r="E220" s="307" t="s">
        <v>338</v>
      </c>
      <c r="F220" s="307" t="s">
        <v>339</v>
      </c>
      <c r="G220" s="294" t="s">
        <v>340</v>
      </c>
      <c r="H220" s="294" t="s">
        <v>341</v>
      </c>
      <c r="I220" s="357" t="s">
        <v>34</v>
      </c>
      <c r="J220" s="294" t="s">
        <v>324</v>
      </c>
      <c r="K220" s="294" t="s">
        <v>342</v>
      </c>
    </row>
    <row r="221" spans="1:11" x14ac:dyDescent="0.25">
      <c r="A221" s="294"/>
      <c r="B221" s="368"/>
      <c r="C221" s="294"/>
      <c r="D221" s="308"/>
      <c r="E221" s="308"/>
      <c r="F221" s="308"/>
      <c r="G221" s="294"/>
      <c r="H221" s="294"/>
      <c r="I221" s="357"/>
      <c r="J221" s="294"/>
      <c r="K221" s="294"/>
    </row>
    <row r="222" spans="1:11" x14ac:dyDescent="0.25">
      <c r="A222" s="28"/>
      <c r="B222" s="158"/>
      <c r="C222" s="30"/>
      <c r="D222" s="30"/>
      <c r="E222" s="31"/>
      <c r="F222" s="32"/>
      <c r="G222" s="32"/>
      <c r="H222" s="32"/>
      <c r="I222" s="32"/>
      <c r="J222" s="33"/>
      <c r="K222" s="295"/>
    </row>
    <row r="223" spans="1:11" x14ac:dyDescent="0.25">
      <c r="A223" s="309" t="s">
        <v>142</v>
      </c>
      <c r="B223" s="365" t="s">
        <v>988</v>
      </c>
      <c r="C223" s="30"/>
      <c r="D223" s="31" t="s">
        <v>13</v>
      </c>
      <c r="E223" s="31" t="s">
        <v>977</v>
      </c>
      <c r="F223" s="32">
        <v>3.55</v>
      </c>
      <c r="G223" s="32"/>
      <c r="H223" s="32"/>
      <c r="I223" s="32">
        <v>1</v>
      </c>
      <c r="J223" s="32">
        <f>E223*I223</f>
        <v>14.22</v>
      </c>
      <c r="K223" s="296"/>
    </row>
    <row r="224" spans="1:11" x14ac:dyDescent="0.25">
      <c r="A224" s="310"/>
      <c r="B224" s="366"/>
      <c r="C224" s="30"/>
      <c r="D224" s="31"/>
      <c r="E224" s="31" t="s">
        <v>971</v>
      </c>
      <c r="F224" s="34">
        <v>3.55</v>
      </c>
      <c r="G224" s="32"/>
      <c r="H224" s="34"/>
      <c r="I224" s="32">
        <v>1</v>
      </c>
      <c r="J224" s="32">
        <f t="shared" ref="J224" si="6">E224*I224</f>
        <v>14.08</v>
      </c>
      <c r="K224" s="296"/>
    </row>
    <row r="225" spans="1:11" x14ac:dyDescent="0.25">
      <c r="A225" s="310"/>
      <c r="B225" s="366"/>
      <c r="C225" s="30"/>
      <c r="D225" s="31"/>
      <c r="E225" s="31"/>
      <c r="F225" s="34"/>
      <c r="G225" s="34"/>
      <c r="H225" s="34"/>
      <c r="I225" s="32"/>
      <c r="J225" s="32"/>
      <c r="K225" s="296"/>
    </row>
    <row r="226" spans="1:11" x14ac:dyDescent="0.25">
      <c r="A226" s="310"/>
      <c r="B226" s="366"/>
      <c r="C226" s="30"/>
      <c r="D226" s="31"/>
      <c r="E226" s="31"/>
      <c r="F226" s="34"/>
      <c r="G226" s="34"/>
      <c r="H226" s="34"/>
      <c r="I226" s="32"/>
      <c r="J226" s="33"/>
      <c r="K226" s="296"/>
    </row>
    <row r="227" spans="1:11" x14ac:dyDescent="0.25">
      <c r="A227" s="310"/>
      <c r="B227" s="366"/>
      <c r="C227" s="30"/>
      <c r="D227" s="31"/>
      <c r="E227" s="31"/>
      <c r="F227" s="34"/>
      <c r="G227" s="34"/>
      <c r="H227" s="34"/>
      <c r="I227" s="32"/>
      <c r="J227" s="36"/>
      <c r="K227" s="296"/>
    </row>
    <row r="228" spans="1:11" x14ac:dyDescent="0.25">
      <c r="A228" s="310"/>
      <c r="B228" s="366"/>
      <c r="C228" s="30"/>
      <c r="D228" s="30"/>
      <c r="E228" s="31"/>
      <c r="F228" s="32"/>
      <c r="G228" s="32"/>
      <c r="H228" s="32"/>
      <c r="I228" s="32"/>
      <c r="J228" s="33"/>
      <c r="K228" s="296"/>
    </row>
    <row r="229" spans="1:11" x14ac:dyDescent="0.25">
      <c r="A229" s="28"/>
      <c r="B229" s="366"/>
      <c r="C229" s="30"/>
      <c r="D229" s="30"/>
      <c r="E229" s="31"/>
      <c r="F229" s="32"/>
      <c r="G229" s="32"/>
      <c r="H229" s="61"/>
      <c r="I229" s="61"/>
      <c r="J229" s="33"/>
      <c r="K229" s="296"/>
    </row>
    <row r="230" spans="1:11" x14ac:dyDescent="0.25">
      <c r="A230" s="28"/>
      <c r="B230" s="366"/>
      <c r="C230" s="30"/>
      <c r="D230" s="30"/>
      <c r="E230" s="31"/>
      <c r="F230" s="32"/>
      <c r="G230" s="32"/>
      <c r="H230" s="32"/>
      <c r="I230" s="32"/>
      <c r="J230" s="33"/>
      <c r="K230" s="296"/>
    </row>
    <row r="231" spans="1:11" x14ac:dyDescent="0.25">
      <c r="A231" s="28"/>
      <c r="B231" s="367"/>
      <c r="C231" s="30"/>
      <c r="D231" s="30"/>
      <c r="E231" s="31"/>
      <c r="F231" s="32"/>
      <c r="G231" s="32"/>
      <c r="H231" s="359" t="s">
        <v>352</v>
      </c>
      <c r="I231" s="360"/>
      <c r="J231" s="33">
        <f>SUM(J223:J230)</f>
        <v>28.3</v>
      </c>
      <c r="K231" s="296"/>
    </row>
    <row r="232" spans="1:11" x14ac:dyDescent="0.25">
      <c r="A232" s="28"/>
      <c r="B232" s="162"/>
      <c r="C232" s="30"/>
      <c r="D232" s="30"/>
      <c r="E232" s="31"/>
      <c r="F232" s="32"/>
      <c r="G232" s="32"/>
      <c r="H232" s="32"/>
      <c r="I232" s="32"/>
      <c r="J232" s="33"/>
      <c r="K232" s="296"/>
    </row>
    <row r="233" spans="1:11" x14ac:dyDescent="0.25">
      <c r="A233" s="294" t="s">
        <v>4</v>
      </c>
      <c r="B233" s="368" t="s">
        <v>336</v>
      </c>
      <c r="C233" s="294" t="s">
        <v>337</v>
      </c>
      <c r="D233" s="307" t="s">
        <v>6</v>
      </c>
      <c r="E233" s="307" t="s">
        <v>338</v>
      </c>
      <c r="F233" s="307" t="s">
        <v>339</v>
      </c>
      <c r="G233" s="294" t="s">
        <v>340</v>
      </c>
      <c r="H233" s="294" t="s">
        <v>341</v>
      </c>
      <c r="I233" s="357" t="s">
        <v>34</v>
      </c>
      <c r="J233" s="294" t="s">
        <v>324</v>
      </c>
      <c r="K233" s="294" t="s">
        <v>342</v>
      </c>
    </row>
    <row r="234" spans="1:11" x14ac:dyDescent="0.25">
      <c r="A234" s="294"/>
      <c r="B234" s="368"/>
      <c r="C234" s="294"/>
      <c r="D234" s="308"/>
      <c r="E234" s="308"/>
      <c r="F234" s="308"/>
      <c r="G234" s="294"/>
      <c r="H234" s="294"/>
      <c r="I234" s="357"/>
      <c r="J234" s="294"/>
      <c r="K234" s="294"/>
    </row>
    <row r="235" spans="1:11" x14ac:dyDescent="0.25">
      <c r="A235" s="28"/>
      <c r="B235" s="158"/>
      <c r="C235" s="30"/>
      <c r="D235" s="30"/>
      <c r="E235" s="31"/>
      <c r="F235" s="32"/>
      <c r="G235" s="32"/>
      <c r="H235" s="32"/>
      <c r="I235" s="32"/>
      <c r="J235" s="33"/>
      <c r="K235" s="295"/>
    </row>
    <row r="236" spans="1:11" x14ac:dyDescent="0.25">
      <c r="A236" s="309" t="s">
        <v>144</v>
      </c>
      <c r="B236" s="365" t="s">
        <v>145</v>
      </c>
      <c r="C236" s="30"/>
      <c r="D236" s="31" t="s">
        <v>13</v>
      </c>
      <c r="E236" s="31" t="s">
        <v>972</v>
      </c>
      <c r="F236" s="32"/>
      <c r="G236" s="32">
        <v>2.95</v>
      </c>
      <c r="H236" s="32"/>
      <c r="I236" s="32">
        <v>2</v>
      </c>
      <c r="J236" s="32">
        <f>E236*G236*I236</f>
        <v>86.257999999999996</v>
      </c>
      <c r="K236" s="296"/>
    </row>
    <row r="237" spans="1:11" x14ac:dyDescent="0.25">
      <c r="A237" s="310"/>
      <c r="B237" s="366"/>
      <c r="C237" s="30"/>
      <c r="D237" s="31"/>
      <c r="E237" s="31" t="s">
        <v>971</v>
      </c>
      <c r="F237" s="34"/>
      <c r="G237" s="32">
        <v>2.95</v>
      </c>
      <c r="H237" s="34"/>
      <c r="I237" s="32">
        <v>2</v>
      </c>
      <c r="J237" s="32">
        <f t="shared" ref="J237:J243" si="7">E237*G237*I237</f>
        <v>83.072000000000003</v>
      </c>
      <c r="K237" s="296"/>
    </row>
    <row r="238" spans="1:11" x14ac:dyDescent="0.25">
      <c r="A238" s="310"/>
      <c r="B238" s="366"/>
      <c r="C238" s="30"/>
      <c r="D238" s="31"/>
      <c r="E238" s="31" t="s">
        <v>980</v>
      </c>
      <c r="F238" s="34"/>
      <c r="G238" s="34">
        <v>2.8</v>
      </c>
      <c r="H238" s="34"/>
      <c r="I238" s="32">
        <v>2</v>
      </c>
      <c r="J238" s="32">
        <f t="shared" si="7"/>
        <v>76.887999999999991</v>
      </c>
      <c r="K238" s="296"/>
    </row>
    <row r="239" spans="1:11" x14ac:dyDescent="0.25">
      <c r="A239" s="310"/>
      <c r="B239" s="366"/>
      <c r="C239" s="30"/>
      <c r="D239" s="31"/>
      <c r="E239" s="31" t="s">
        <v>977</v>
      </c>
      <c r="F239" s="34"/>
      <c r="G239" s="34">
        <v>2.8</v>
      </c>
      <c r="H239" s="34"/>
      <c r="I239" s="32">
        <v>2</v>
      </c>
      <c r="J239" s="32">
        <f t="shared" si="7"/>
        <v>79.632000000000005</v>
      </c>
      <c r="K239" s="296"/>
    </row>
    <row r="240" spans="1:11" x14ac:dyDescent="0.25">
      <c r="A240" s="310"/>
      <c r="B240" s="366"/>
      <c r="C240" s="30"/>
      <c r="D240" s="31"/>
      <c r="E240" s="31" t="s">
        <v>973</v>
      </c>
      <c r="F240" s="34"/>
      <c r="G240" s="34">
        <v>2.95</v>
      </c>
      <c r="H240" s="34"/>
      <c r="I240" s="32">
        <v>4</v>
      </c>
      <c r="J240" s="32">
        <f t="shared" si="7"/>
        <v>41.89</v>
      </c>
      <c r="K240" s="296"/>
    </row>
    <row r="241" spans="1:11" x14ac:dyDescent="0.25">
      <c r="A241" s="310"/>
      <c r="B241" s="366"/>
      <c r="C241" s="30"/>
      <c r="D241" s="30"/>
      <c r="E241" s="31" t="s">
        <v>986</v>
      </c>
      <c r="F241" s="32"/>
      <c r="G241" s="32">
        <v>2.8</v>
      </c>
      <c r="H241" s="32"/>
      <c r="I241" s="32">
        <v>7</v>
      </c>
      <c r="J241" s="32">
        <f t="shared" si="7"/>
        <v>61.935999999999993</v>
      </c>
      <c r="K241" s="296"/>
    </row>
    <row r="242" spans="1:11" x14ac:dyDescent="0.25">
      <c r="A242" s="28"/>
      <c r="B242" s="366"/>
      <c r="C242" s="30"/>
      <c r="D242" s="30" t="s">
        <v>989</v>
      </c>
      <c r="E242" s="31" t="s">
        <v>990</v>
      </c>
      <c r="F242" s="32"/>
      <c r="G242" s="32">
        <v>-2.15</v>
      </c>
      <c r="H242" s="61"/>
      <c r="I242" s="61">
        <v>4</v>
      </c>
      <c r="J242" s="32">
        <f t="shared" si="7"/>
        <v>-7.74</v>
      </c>
      <c r="K242" s="296"/>
    </row>
    <row r="243" spans="1:11" x14ac:dyDescent="0.25">
      <c r="A243" s="28"/>
      <c r="B243" s="366"/>
      <c r="C243" s="30"/>
      <c r="D243" s="30"/>
      <c r="E243" s="31" t="s">
        <v>991</v>
      </c>
      <c r="F243" s="32"/>
      <c r="G243" s="32">
        <v>-0.4</v>
      </c>
      <c r="H243" s="32"/>
      <c r="I243" s="32">
        <v>17</v>
      </c>
      <c r="J243" s="32">
        <f t="shared" si="7"/>
        <v>-5.4400000000000013</v>
      </c>
      <c r="K243" s="296"/>
    </row>
    <row r="244" spans="1:11" x14ac:dyDescent="0.25">
      <c r="A244" s="28"/>
      <c r="B244" s="367"/>
      <c r="C244" s="30"/>
      <c r="D244" s="30"/>
      <c r="E244" s="31"/>
      <c r="F244" s="32"/>
      <c r="G244" s="32"/>
      <c r="H244" s="359" t="s">
        <v>352</v>
      </c>
      <c r="I244" s="360"/>
      <c r="J244" s="33">
        <f>SUM(J236:J243)</f>
        <v>416.49599999999992</v>
      </c>
      <c r="K244" s="296"/>
    </row>
    <row r="245" spans="1:11" x14ac:dyDescent="0.25">
      <c r="A245" s="28"/>
      <c r="B245" s="162"/>
      <c r="C245" s="30"/>
      <c r="D245" s="30"/>
      <c r="E245" s="31"/>
      <c r="F245" s="32"/>
      <c r="G245" s="32"/>
      <c r="H245" s="32"/>
      <c r="I245" s="32"/>
      <c r="J245" s="33"/>
      <c r="K245" s="296"/>
    </row>
    <row r="246" spans="1:11" x14ac:dyDescent="0.25">
      <c r="A246" s="294" t="s">
        <v>4</v>
      </c>
      <c r="B246" s="368" t="s">
        <v>336</v>
      </c>
      <c r="C246" s="294" t="s">
        <v>337</v>
      </c>
      <c r="D246" s="307" t="s">
        <v>6</v>
      </c>
      <c r="E246" s="307" t="s">
        <v>338</v>
      </c>
      <c r="F246" s="307" t="s">
        <v>339</v>
      </c>
      <c r="G246" s="294" t="s">
        <v>340</v>
      </c>
      <c r="H246" s="294" t="s">
        <v>341</v>
      </c>
      <c r="I246" s="357" t="s">
        <v>34</v>
      </c>
      <c r="J246" s="294" t="s">
        <v>324</v>
      </c>
      <c r="K246" s="294" t="s">
        <v>342</v>
      </c>
    </row>
    <row r="247" spans="1:11" x14ac:dyDescent="0.25">
      <c r="A247" s="294"/>
      <c r="B247" s="368"/>
      <c r="C247" s="294"/>
      <c r="D247" s="308"/>
      <c r="E247" s="308"/>
      <c r="F247" s="308"/>
      <c r="G247" s="294"/>
      <c r="H247" s="294"/>
      <c r="I247" s="357"/>
      <c r="J247" s="294"/>
      <c r="K247" s="294"/>
    </row>
    <row r="248" spans="1:11" x14ac:dyDescent="0.25">
      <c r="A248" s="28"/>
      <c r="B248" s="158"/>
      <c r="C248" s="30"/>
      <c r="D248" s="30"/>
      <c r="E248" s="31"/>
      <c r="F248" s="32"/>
      <c r="G248" s="32"/>
      <c r="H248" s="32"/>
      <c r="I248" s="32"/>
      <c r="J248" s="33"/>
      <c r="K248" s="295"/>
    </row>
    <row r="249" spans="1:11" x14ac:dyDescent="0.25">
      <c r="A249" s="309" t="s">
        <v>146</v>
      </c>
      <c r="B249" s="365" t="s">
        <v>147</v>
      </c>
      <c r="C249" s="30"/>
      <c r="D249" s="31" t="s">
        <v>13</v>
      </c>
      <c r="E249" s="31" t="s">
        <v>972</v>
      </c>
      <c r="F249" s="32"/>
      <c r="G249" s="32">
        <v>2.95</v>
      </c>
      <c r="H249" s="32"/>
      <c r="I249" s="32">
        <v>2</v>
      </c>
      <c r="J249" s="32">
        <f>E249*G249*I249</f>
        <v>86.257999999999996</v>
      </c>
      <c r="K249" s="296"/>
    </row>
    <row r="250" spans="1:11" x14ac:dyDescent="0.25">
      <c r="A250" s="310"/>
      <c r="B250" s="366"/>
      <c r="C250" s="30"/>
      <c r="D250" s="31"/>
      <c r="E250" s="31" t="s">
        <v>971</v>
      </c>
      <c r="F250" s="34"/>
      <c r="G250" s="32">
        <v>2.95</v>
      </c>
      <c r="H250" s="34"/>
      <c r="I250" s="32">
        <v>2</v>
      </c>
      <c r="J250" s="32">
        <f t="shared" ref="J250:J256" si="8">E250*G250*I250</f>
        <v>83.072000000000003</v>
      </c>
      <c r="K250" s="296"/>
    </row>
    <row r="251" spans="1:11" x14ac:dyDescent="0.25">
      <c r="A251" s="310"/>
      <c r="B251" s="366"/>
      <c r="C251" s="30"/>
      <c r="D251" s="31"/>
      <c r="E251" s="31" t="s">
        <v>980</v>
      </c>
      <c r="F251" s="34"/>
      <c r="G251" s="34">
        <v>2.8</v>
      </c>
      <c r="H251" s="34"/>
      <c r="I251" s="32">
        <v>2</v>
      </c>
      <c r="J251" s="32">
        <f t="shared" si="8"/>
        <v>76.887999999999991</v>
      </c>
      <c r="K251" s="296"/>
    </row>
    <row r="252" spans="1:11" x14ac:dyDescent="0.25">
      <c r="A252" s="310"/>
      <c r="B252" s="366"/>
      <c r="C252" s="30"/>
      <c r="D252" s="31"/>
      <c r="E252" s="31" t="s">
        <v>977</v>
      </c>
      <c r="F252" s="34"/>
      <c r="G252" s="34">
        <v>2.8</v>
      </c>
      <c r="H252" s="34"/>
      <c r="I252" s="32">
        <v>2</v>
      </c>
      <c r="J252" s="32">
        <f t="shared" si="8"/>
        <v>79.632000000000005</v>
      </c>
      <c r="K252" s="296"/>
    </row>
    <row r="253" spans="1:11" x14ac:dyDescent="0.25">
      <c r="A253" s="310"/>
      <c r="B253" s="366"/>
      <c r="C253" s="30"/>
      <c r="D253" s="31"/>
      <c r="E253" s="31" t="s">
        <v>973</v>
      </c>
      <c r="F253" s="34"/>
      <c r="G253" s="34">
        <v>2.95</v>
      </c>
      <c r="H253" s="34"/>
      <c r="I253" s="32">
        <v>4</v>
      </c>
      <c r="J253" s="32">
        <f t="shared" si="8"/>
        <v>41.89</v>
      </c>
      <c r="K253" s="296"/>
    </row>
    <row r="254" spans="1:11" x14ac:dyDescent="0.25">
      <c r="A254" s="310"/>
      <c r="B254" s="366"/>
      <c r="C254" s="30"/>
      <c r="D254" s="30"/>
      <c r="E254" s="31" t="s">
        <v>986</v>
      </c>
      <c r="F254" s="32"/>
      <c r="G254" s="32">
        <v>2.8</v>
      </c>
      <c r="H254" s="32"/>
      <c r="I254" s="32">
        <v>7</v>
      </c>
      <c r="J254" s="32">
        <f t="shared" si="8"/>
        <v>61.935999999999993</v>
      </c>
      <c r="K254" s="296"/>
    </row>
    <row r="255" spans="1:11" x14ac:dyDescent="0.25">
      <c r="A255" s="28"/>
      <c r="B255" s="366"/>
      <c r="C255" s="30"/>
      <c r="D255" s="30" t="s">
        <v>989</v>
      </c>
      <c r="E255" s="31" t="s">
        <v>990</v>
      </c>
      <c r="F255" s="32"/>
      <c r="G255" s="32">
        <v>-2.15</v>
      </c>
      <c r="H255" s="61"/>
      <c r="I255" s="61">
        <v>4</v>
      </c>
      <c r="J255" s="32">
        <f t="shared" si="8"/>
        <v>-7.74</v>
      </c>
      <c r="K255" s="296"/>
    </row>
    <row r="256" spans="1:11" x14ac:dyDescent="0.25">
      <c r="A256" s="28"/>
      <c r="B256" s="366"/>
      <c r="C256" s="30"/>
      <c r="D256" s="30"/>
      <c r="E256" s="31" t="s">
        <v>991</v>
      </c>
      <c r="F256" s="32"/>
      <c r="G256" s="32">
        <v>-0.4</v>
      </c>
      <c r="H256" s="32"/>
      <c r="I256" s="32">
        <v>17</v>
      </c>
      <c r="J256" s="32">
        <f t="shared" si="8"/>
        <v>-5.4400000000000013</v>
      </c>
      <c r="K256" s="296"/>
    </row>
    <row r="257" spans="1:11" x14ac:dyDescent="0.25">
      <c r="A257" s="28"/>
      <c r="B257" s="367"/>
      <c r="C257" s="30"/>
      <c r="D257" s="30"/>
      <c r="E257" s="31"/>
      <c r="F257" s="32"/>
      <c r="G257" s="32"/>
      <c r="H257" s="359" t="s">
        <v>352</v>
      </c>
      <c r="I257" s="360"/>
      <c r="J257" s="33">
        <f>SUM(J249:J256)</f>
        <v>416.49599999999992</v>
      </c>
      <c r="K257" s="296"/>
    </row>
    <row r="258" spans="1:11" x14ac:dyDescent="0.25">
      <c r="A258" s="28"/>
      <c r="B258" s="162"/>
      <c r="C258" s="30"/>
      <c r="D258" s="30"/>
      <c r="E258" s="31"/>
      <c r="F258" s="32"/>
      <c r="G258" s="32"/>
      <c r="H258" s="32"/>
      <c r="I258" s="32"/>
      <c r="J258" s="33"/>
      <c r="K258" s="296"/>
    </row>
    <row r="259" spans="1:11" x14ac:dyDescent="0.25">
      <c r="A259" s="294" t="s">
        <v>4</v>
      </c>
      <c r="B259" s="368" t="s">
        <v>336</v>
      </c>
      <c r="C259" s="294" t="s">
        <v>337</v>
      </c>
      <c r="D259" s="307" t="s">
        <v>6</v>
      </c>
      <c r="E259" s="307" t="s">
        <v>338</v>
      </c>
      <c r="F259" s="307" t="s">
        <v>339</v>
      </c>
      <c r="G259" s="294" t="s">
        <v>340</v>
      </c>
      <c r="H259" s="294" t="s">
        <v>341</v>
      </c>
      <c r="I259" s="357" t="s">
        <v>34</v>
      </c>
      <c r="J259" s="294" t="s">
        <v>324</v>
      </c>
      <c r="K259" s="294" t="s">
        <v>342</v>
      </c>
    </row>
    <row r="260" spans="1:11" x14ac:dyDescent="0.25">
      <c r="A260" s="294"/>
      <c r="B260" s="368"/>
      <c r="C260" s="294"/>
      <c r="D260" s="308"/>
      <c r="E260" s="308"/>
      <c r="F260" s="308"/>
      <c r="G260" s="294"/>
      <c r="H260" s="294"/>
      <c r="I260" s="357"/>
      <c r="J260" s="294"/>
      <c r="K260" s="294"/>
    </row>
    <row r="261" spans="1:11" x14ac:dyDescent="0.25">
      <c r="A261" s="28"/>
      <c r="B261" s="158"/>
      <c r="C261" s="30"/>
      <c r="D261" s="30"/>
      <c r="E261" s="31"/>
      <c r="F261" s="32"/>
      <c r="G261" s="32"/>
      <c r="H261" s="32"/>
      <c r="I261" s="32"/>
      <c r="J261" s="33"/>
      <c r="K261" s="295"/>
    </row>
    <row r="262" spans="1:11" x14ac:dyDescent="0.25">
      <c r="A262" s="309" t="s">
        <v>148</v>
      </c>
      <c r="B262" s="365" t="s">
        <v>149</v>
      </c>
      <c r="C262" s="30"/>
      <c r="D262" s="31" t="s">
        <v>25</v>
      </c>
      <c r="E262" s="31" t="s">
        <v>990</v>
      </c>
      <c r="F262" s="32"/>
      <c r="G262" s="32">
        <v>4.3</v>
      </c>
      <c r="H262" s="32"/>
      <c r="I262" s="32">
        <v>4</v>
      </c>
      <c r="J262" s="32">
        <f>(E262+G262)*I262</f>
        <v>20.8</v>
      </c>
      <c r="K262" s="296"/>
    </row>
    <row r="263" spans="1:11" x14ac:dyDescent="0.25">
      <c r="A263" s="310"/>
      <c r="B263" s="366"/>
      <c r="C263" s="30"/>
      <c r="D263" s="31"/>
      <c r="E263" s="31" t="s">
        <v>992</v>
      </c>
      <c r="F263" s="34"/>
      <c r="G263" s="32">
        <v>0.8</v>
      </c>
      <c r="H263" s="34"/>
      <c r="I263" s="32">
        <v>17</v>
      </c>
      <c r="J263" s="32">
        <f>(E263+G263)*I263</f>
        <v>40.800000000000004</v>
      </c>
      <c r="K263" s="296"/>
    </row>
    <row r="264" spans="1:11" x14ac:dyDescent="0.25">
      <c r="A264" s="310"/>
      <c r="B264" s="366"/>
      <c r="C264" s="30"/>
      <c r="D264" s="31"/>
      <c r="E264" s="31"/>
      <c r="F264" s="34"/>
      <c r="G264" s="34"/>
      <c r="H264" s="34"/>
      <c r="I264" s="32"/>
      <c r="J264" s="32"/>
      <c r="K264" s="296"/>
    </row>
    <row r="265" spans="1:11" x14ac:dyDescent="0.25">
      <c r="A265" s="310"/>
      <c r="B265" s="366"/>
      <c r="C265" s="30"/>
      <c r="D265" s="31"/>
      <c r="E265" s="31"/>
      <c r="F265" s="34"/>
      <c r="G265" s="34"/>
      <c r="H265" s="34"/>
      <c r="I265" s="32"/>
      <c r="J265" s="33"/>
      <c r="K265" s="296"/>
    </row>
    <row r="266" spans="1:11" x14ac:dyDescent="0.25">
      <c r="A266" s="310"/>
      <c r="B266" s="366"/>
      <c r="C266" s="30"/>
      <c r="D266" s="31"/>
      <c r="E266" s="31"/>
      <c r="F266" s="34"/>
      <c r="G266" s="34"/>
      <c r="H266" s="34"/>
      <c r="I266" s="32"/>
      <c r="J266" s="36"/>
      <c r="K266" s="296"/>
    </row>
    <row r="267" spans="1:11" x14ac:dyDescent="0.25">
      <c r="A267" s="310"/>
      <c r="B267" s="366"/>
      <c r="C267" s="30"/>
      <c r="D267" s="30"/>
      <c r="E267" s="31"/>
      <c r="F267" s="32"/>
      <c r="G267" s="32"/>
      <c r="H267" s="32"/>
      <c r="I267" s="32"/>
      <c r="J267" s="33"/>
      <c r="K267" s="296"/>
    </row>
    <row r="268" spans="1:11" x14ac:dyDescent="0.25">
      <c r="A268" s="28"/>
      <c r="B268" s="366"/>
      <c r="C268" s="30"/>
      <c r="D268" s="30"/>
      <c r="E268" s="31"/>
      <c r="F268" s="32"/>
      <c r="G268" s="32"/>
      <c r="H268" s="61"/>
      <c r="I268" s="61"/>
      <c r="J268" s="33"/>
      <c r="K268" s="296"/>
    </row>
    <row r="269" spans="1:11" x14ac:dyDescent="0.25">
      <c r="A269" s="28"/>
      <c r="B269" s="366"/>
      <c r="C269" s="30"/>
      <c r="D269" s="30"/>
      <c r="E269" s="31"/>
      <c r="F269" s="32"/>
      <c r="G269" s="32"/>
      <c r="H269" s="32"/>
      <c r="I269" s="32"/>
      <c r="J269" s="33"/>
      <c r="K269" s="296"/>
    </row>
    <row r="270" spans="1:11" x14ac:dyDescent="0.25">
      <c r="A270" s="28"/>
      <c r="B270" s="367"/>
      <c r="C270" s="30"/>
      <c r="D270" s="30"/>
      <c r="E270" s="31"/>
      <c r="F270" s="32"/>
      <c r="G270" s="32"/>
      <c r="H270" s="359" t="s">
        <v>352</v>
      </c>
      <c r="I270" s="360"/>
      <c r="J270" s="33">
        <f>SUM(J262:J269)</f>
        <v>61.600000000000009</v>
      </c>
      <c r="K270" s="296"/>
    </row>
    <row r="271" spans="1:11" x14ac:dyDescent="0.25">
      <c r="A271" s="28"/>
      <c r="B271" s="162"/>
      <c r="C271" s="30"/>
      <c r="D271" s="30"/>
      <c r="E271" s="31"/>
      <c r="F271" s="32"/>
      <c r="G271" s="32"/>
      <c r="H271" s="32"/>
      <c r="I271" s="32"/>
      <c r="J271" s="33"/>
      <c r="K271" s="296"/>
    </row>
    <row r="272" spans="1:11" x14ac:dyDescent="0.25">
      <c r="A272" s="294" t="s">
        <v>4</v>
      </c>
      <c r="B272" s="368" t="s">
        <v>336</v>
      </c>
      <c r="C272" s="294" t="s">
        <v>337</v>
      </c>
      <c r="D272" s="307" t="s">
        <v>6</v>
      </c>
      <c r="E272" s="307" t="s">
        <v>338</v>
      </c>
      <c r="F272" s="307" t="s">
        <v>339</v>
      </c>
      <c r="G272" s="294" t="s">
        <v>340</v>
      </c>
      <c r="H272" s="294" t="s">
        <v>341</v>
      </c>
      <c r="I272" s="357" t="s">
        <v>34</v>
      </c>
      <c r="J272" s="294" t="s">
        <v>324</v>
      </c>
      <c r="K272" s="294" t="s">
        <v>342</v>
      </c>
    </row>
    <row r="273" spans="1:11" x14ac:dyDescent="0.25">
      <c r="A273" s="294"/>
      <c r="B273" s="368"/>
      <c r="C273" s="294"/>
      <c r="D273" s="308"/>
      <c r="E273" s="308"/>
      <c r="F273" s="308"/>
      <c r="G273" s="294"/>
      <c r="H273" s="294"/>
      <c r="I273" s="357"/>
      <c r="J273" s="294"/>
      <c r="K273" s="294"/>
    </row>
    <row r="274" spans="1:11" x14ac:dyDescent="0.25">
      <c r="A274" s="28"/>
      <c r="B274" s="158"/>
      <c r="C274" s="30"/>
      <c r="D274" s="30"/>
      <c r="E274" s="31"/>
      <c r="F274" s="32"/>
      <c r="G274" s="32"/>
      <c r="H274" s="32"/>
      <c r="I274" s="32"/>
      <c r="J274" s="33"/>
      <c r="K274" s="295"/>
    </row>
    <row r="275" spans="1:11" ht="15" customHeight="1" x14ac:dyDescent="0.25">
      <c r="A275" s="309" t="s">
        <v>150</v>
      </c>
      <c r="B275" s="371" t="s">
        <v>151</v>
      </c>
      <c r="C275" s="30"/>
      <c r="D275" s="31" t="s">
        <v>13</v>
      </c>
      <c r="E275" s="31" t="s">
        <v>972</v>
      </c>
      <c r="F275" s="32"/>
      <c r="G275" s="32">
        <v>2.95</v>
      </c>
      <c r="H275" s="32"/>
      <c r="I275" s="32">
        <v>2</v>
      </c>
      <c r="J275" s="32">
        <f>E275*G275*I275</f>
        <v>86.257999999999996</v>
      </c>
      <c r="K275" s="296"/>
    </row>
    <row r="276" spans="1:11" x14ac:dyDescent="0.25">
      <c r="A276" s="310"/>
      <c r="B276" s="366"/>
      <c r="C276" s="30"/>
      <c r="D276" s="31"/>
      <c r="E276" s="31" t="s">
        <v>971</v>
      </c>
      <c r="F276" s="34"/>
      <c r="G276" s="32">
        <v>2.95</v>
      </c>
      <c r="H276" s="34"/>
      <c r="I276" s="32">
        <v>2</v>
      </c>
      <c r="J276" s="32">
        <f t="shared" ref="J276:J284" si="9">E276*G276*I276</f>
        <v>83.072000000000003</v>
      </c>
      <c r="K276" s="296"/>
    </row>
    <row r="277" spans="1:11" x14ac:dyDescent="0.25">
      <c r="A277" s="310"/>
      <c r="B277" s="366"/>
      <c r="C277" s="30"/>
      <c r="D277" s="31"/>
      <c r="E277" s="31" t="s">
        <v>980</v>
      </c>
      <c r="F277" s="34"/>
      <c r="G277" s="34">
        <v>2.8</v>
      </c>
      <c r="H277" s="34"/>
      <c r="I277" s="32">
        <v>2</v>
      </c>
      <c r="J277" s="32">
        <f t="shared" si="9"/>
        <v>76.887999999999991</v>
      </c>
      <c r="K277" s="296"/>
    </row>
    <row r="278" spans="1:11" x14ac:dyDescent="0.25">
      <c r="A278" s="310"/>
      <c r="B278" s="366"/>
      <c r="C278" s="30"/>
      <c r="D278" s="31"/>
      <c r="E278" s="31" t="s">
        <v>977</v>
      </c>
      <c r="F278" s="34"/>
      <c r="G278" s="34">
        <v>2.8</v>
      </c>
      <c r="H278" s="34"/>
      <c r="I278" s="32">
        <v>2</v>
      </c>
      <c r="J278" s="32">
        <f t="shared" si="9"/>
        <v>79.632000000000005</v>
      </c>
      <c r="K278" s="296"/>
    </row>
    <row r="279" spans="1:11" x14ac:dyDescent="0.25">
      <c r="A279" s="310"/>
      <c r="B279" s="366"/>
      <c r="C279" s="30"/>
      <c r="D279" s="31"/>
      <c r="E279" s="31" t="s">
        <v>973</v>
      </c>
      <c r="F279" s="34"/>
      <c r="G279" s="34">
        <v>2.95</v>
      </c>
      <c r="H279" s="34"/>
      <c r="I279" s="32">
        <v>4</v>
      </c>
      <c r="J279" s="32">
        <f t="shared" si="9"/>
        <v>41.89</v>
      </c>
      <c r="K279" s="296"/>
    </row>
    <row r="280" spans="1:11" x14ac:dyDescent="0.25">
      <c r="A280" s="310"/>
      <c r="B280" s="366"/>
      <c r="C280" s="30"/>
      <c r="D280" s="30"/>
      <c r="E280" s="31" t="s">
        <v>986</v>
      </c>
      <c r="F280" s="32"/>
      <c r="G280" s="32">
        <v>2.8</v>
      </c>
      <c r="H280" s="32"/>
      <c r="I280" s="32">
        <v>7</v>
      </c>
      <c r="J280" s="32">
        <f t="shared" si="9"/>
        <v>61.935999999999993</v>
      </c>
      <c r="K280" s="296"/>
    </row>
    <row r="281" spans="1:11" x14ac:dyDescent="0.25">
      <c r="A281" s="28"/>
      <c r="B281" s="366"/>
      <c r="C281" s="30"/>
      <c r="D281" s="30" t="s">
        <v>989</v>
      </c>
      <c r="E281" s="31" t="s">
        <v>990</v>
      </c>
      <c r="F281" s="32"/>
      <c r="G281" s="32">
        <v>-2.15</v>
      </c>
      <c r="H281" s="61"/>
      <c r="I281" s="61">
        <v>4</v>
      </c>
      <c r="J281" s="32">
        <f t="shared" si="9"/>
        <v>-7.74</v>
      </c>
      <c r="K281" s="296"/>
    </row>
    <row r="282" spans="1:11" x14ac:dyDescent="0.25">
      <c r="A282" s="28"/>
      <c r="B282" s="366"/>
      <c r="C282" s="30"/>
      <c r="D282" s="30"/>
      <c r="E282" s="31" t="s">
        <v>991</v>
      </c>
      <c r="F282" s="32"/>
      <c r="G282" s="32">
        <v>-0.4</v>
      </c>
      <c r="H282" s="143"/>
      <c r="I282" s="143">
        <v>17</v>
      </c>
      <c r="J282" s="32">
        <f t="shared" si="9"/>
        <v>-5.4400000000000013</v>
      </c>
      <c r="K282" s="296"/>
    </row>
    <row r="283" spans="1:11" x14ac:dyDescent="0.25">
      <c r="A283" s="28"/>
      <c r="B283" s="367"/>
      <c r="C283" s="30"/>
      <c r="D283" s="30"/>
      <c r="E283" s="31" t="s">
        <v>993</v>
      </c>
      <c r="F283" s="32"/>
      <c r="G283" s="49">
        <v>0.15</v>
      </c>
      <c r="H283" s="141"/>
      <c r="I283" s="152">
        <v>1</v>
      </c>
      <c r="J283" s="32">
        <f>E283*G283*I283</f>
        <v>3.12</v>
      </c>
      <c r="K283" s="296"/>
    </row>
    <row r="284" spans="1:11" x14ac:dyDescent="0.25">
      <c r="A284" s="28"/>
      <c r="B284" s="161"/>
      <c r="C284" s="30"/>
      <c r="D284" s="30"/>
      <c r="E284" s="31" t="s">
        <v>994</v>
      </c>
      <c r="F284" s="32"/>
      <c r="G284" s="49">
        <v>0.15</v>
      </c>
      <c r="H284" s="133"/>
      <c r="I284" s="133">
        <v>1</v>
      </c>
      <c r="J284" s="32">
        <f t="shared" si="9"/>
        <v>6.1199999999999992</v>
      </c>
      <c r="K284" s="296"/>
    </row>
    <row r="285" spans="1:11" x14ac:dyDescent="0.25">
      <c r="A285" s="28"/>
      <c r="B285" s="161"/>
      <c r="C285" s="30"/>
      <c r="D285" s="30"/>
      <c r="E285" s="31"/>
      <c r="F285" s="32"/>
      <c r="G285" s="32"/>
      <c r="H285" s="372" t="s">
        <v>352</v>
      </c>
      <c r="I285" s="373"/>
      <c r="J285" s="33">
        <f>SUM(J275:J284)</f>
        <v>425.73599999999993</v>
      </c>
      <c r="K285" s="296"/>
    </row>
    <row r="286" spans="1:11" x14ac:dyDescent="0.25">
      <c r="A286" s="28"/>
      <c r="B286" s="162"/>
      <c r="C286" s="30"/>
      <c r="D286" s="30"/>
      <c r="E286" s="31"/>
      <c r="F286" s="32"/>
      <c r="G286" s="32"/>
      <c r="H286" s="32"/>
      <c r="I286" s="32"/>
      <c r="J286" s="33"/>
      <c r="K286" s="296"/>
    </row>
    <row r="287" spans="1:11" x14ac:dyDescent="0.25">
      <c r="A287" s="294" t="s">
        <v>4</v>
      </c>
      <c r="B287" s="368" t="s">
        <v>336</v>
      </c>
      <c r="C287" s="294" t="s">
        <v>337</v>
      </c>
      <c r="D287" s="307" t="s">
        <v>6</v>
      </c>
      <c r="E287" s="307" t="s">
        <v>338</v>
      </c>
      <c r="F287" s="307" t="s">
        <v>339</v>
      </c>
      <c r="G287" s="294" t="s">
        <v>340</v>
      </c>
      <c r="H287" s="294" t="s">
        <v>341</v>
      </c>
      <c r="I287" s="357" t="s">
        <v>34</v>
      </c>
      <c r="J287" s="294" t="s">
        <v>324</v>
      </c>
      <c r="K287" s="294" t="s">
        <v>342</v>
      </c>
    </row>
    <row r="288" spans="1:11" x14ac:dyDescent="0.25">
      <c r="A288" s="294"/>
      <c r="B288" s="368"/>
      <c r="C288" s="294"/>
      <c r="D288" s="308"/>
      <c r="E288" s="308"/>
      <c r="F288" s="308"/>
      <c r="G288" s="294"/>
      <c r="H288" s="294"/>
      <c r="I288" s="357"/>
      <c r="J288" s="294"/>
      <c r="K288" s="294"/>
    </row>
    <row r="289" spans="1:11" x14ac:dyDescent="0.25">
      <c r="A289" s="28"/>
      <c r="B289" s="158"/>
      <c r="C289" s="30"/>
      <c r="D289" s="30"/>
      <c r="E289" s="31"/>
      <c r="F289" s="32"/>
      <c r="G289" s="32"/>
      <c r="H289" s="32"/>
      <c r="I289" s="32"/>
      <c r="J289" s="33"/>
      <c r="K289" s="295"/>
    </row>
    <row r="290" spans="1:11" x14ac:dyDescent="0.25">
      <c r="A290" s="309" t="s">
        <v>152</v>
      </c>
      <c r="B290" s="371" t="s">
        <v>153</v>
      </c>
      <c r="C290" s="30"/>
      <c r="D290" s="31" t="s">
        <v>13</v>
      </c>
      <c r="E290" s="31" t="s">
        <v>977</v>
      </c>
      <c r="F290" s="32">
        <v>3.16</v>
      </c>
      <c r="G290" s="32"/>
      <c r="H290" s="32"/>
      <c r="I290" s="32">
        <v>1</v>
      </c>
      <c r="J290" s="32">
        <f>(E290*F290)*I290</f>
        <v>44.935200000000002</v>
      </c>
      <c r="K290" s="296"/>
    </row>
    <row r="291" spans="1:11" x14ac:dyDescent="0.25">
      <c r="A291" s="310"/>
      <c r="B291" s="366"/>
      <c r="C291" s="30"/>
      <c r="D291" s="31"/>
      <c r="E291" s="31" t="s">
        <v>980</v>
      </c>
      <c r="F291" s="34">
        <v>3.16</v>
      </c>
      <c r="G291" s="32"/>
      <c r="H291" s="34"/>
      <c r="I291" s="32">
        <v>1</v>
      </c>
      <c r="J291" s="32">
        <f>(E291*F291)*I291</f>
        <v>43.386800000000001</v>
      </c>
      <c r="K291" s="296"/>
    </row>
    <row r="292" spans="1:11" x14ac:dyDescent="0.25">
      <c r="A292" s="310"/>
      <c r="B292" s="366"/>
      <c r="C292" s="30"/>
      <c r="D292" s="31"/>
      <c r="E292" s="31"/>
      <c r="F292" s="34"/>
      <c r="G292" s="34"/>
      <c r="H292" s="34"/>
      <c r="I292" s="32"/>
      <c r="J292" s="32"/>
      <c r="K292" s="296"/>
    </row>
    <row r="293" spans="1:11" x14ac:dyDescent="0.25">
      <c r="A293" s="310"/>
      <c r="B293" s="366"/>
      <c r="C293" s="30"/>
      <c r="D293" s="31"/>
      <c r="E293" s="31"/>
      <c r="F293" s="34"/>
      <c r="G293" s="34"/>
      <c r="H293" s="34"/>
      <c r="I293" s="32"/>
      <c r="J293" s="33"/>
      <c r="K293" s="296"/>
    </row>
    <row r="294" spans="1:11" x14ac:dyDescent="0.25">
      <c r="A294" s="310"/>
      <c r="B294" s="366"/>
      <c r="C294" s="30"/>
      <c r="D294" s="31"/>
      <c r="E294" s="31"/>
      <c r="F294" s="34"/>
      <c r="G294" s="34"/>
      <c r="H294" s="34"/>
      <c r="I294" s="32"/>
      <c r="J294" s="36"/>
      <c r="K294" s="296"/>
    </row>
    <row r="295" spans="1:11" x14ac:dyDescent="0.25">
      <c r="A295" s="310"/>
      <c r="B295" s="366"/>
      <c r="C295" s="30"/>
      <c r="D295" s="30"/>
      <c r="E295" s="31"/>
      <c r="F295" s="32"/>
      <c r="G295" s="32"/>
      <c r="H295" s="32"/>
      <c r="I295" s="32"/>
      <c r="J295" s="33"/>
      <c r="K295" s="296"/>
    </row>
    <row r="296" spans="1:11" x14ac:dyDescent="0.25">
      <c r="A296" s="28"/>
      <c r="B296" s="366"/>
      <c r="C296" s="30"/>
      <c r="D296" s="30"/>
      <c r="E296" s="31"/>
      <c r="F296" s="32"/>
      <c r="G296" s="32"/>
      <c r="H296" s="61"/>
      <c r="I296" s="61"/>
      <c r="J296" s="33"/>
      <c r="K296" s="296"/>
    </row>
    <row r="297" spans="1:11" x14ac:dyDescent="0.25">
      <c r="A297" s="28"/>
      <c r="B297" s="366"/>
      <c r="C297" s="30"/>
      <c r="D297" s="30"/>
      <c r="E297" s="31"/>
      <c r="F297" s="32"/>
      <c r="G297" s="32"/>
      <c r="H297" s="32"/>
      <c r="I297" s="32"/>
      <c r="J297" s="33"/>
      <c r="K297" s="296"/>
    </row>
    <row r="298" spans="1:11" x14ac:dyDescent="0.25">
      <c r="A298" s="28"/>
      <c r="B298" s="367"/>
      <c r="C298" s="30"/>
      <c r="D298" s="30"/>
      <c r="E298" s="31"/>
      <c r="F298" s="32"/>
      <c r="G298" s="32"/>
      <c r="H298" s="359" t="s">
        <v>352</v>
      </c>
      <c r="I298" s="360"/>
      <c r="J298" s="33">
        <f>SUM(J290:J297)</f>
        <v>88.322000000000003</v>
      </c>
      <c r="K298" s="296"/>
    </row>
    <row r="299" spans="1:11" x14ac:dyDescent="0.25">
      <c r="A299" s="28"/>
      <c r="B299" s="162"/>
      <c r="C299" s="30"/>
      <c r="D299" s="30"/>
      <c r="E299" s="31"/>
      <c r="F299" s="32"/>
      <c r="G299" s="32"/>
      <c r="H299" s="32"/>
      <c r="I299" s="32"/>
      <c r="J299" s="33"/>
      <c r="K299" s="296"/>
    </row>
    <row r="300" spans="1:11" x14ac:dyDescent="0.25">
      <c r="A300" s="294" t="s">
        <v>4</v>
      </c>
      <c r="B300" s="368" t="s">
        <v>336</v>
      </c>
      <c r="C300" s="294" t="s">
        <v>337</v>
      </c>
      <c r="D300" s="307" t="s">
        <v>6</v>
      </c>
      <c r="E300" s="307" t="s">
        <v>338</v>
      </c>
      <c r="F300" s="307" t="s">
        <v>339</v>
      </c>
      <c r="G300" s="294" t="s">
        <v>340</v>
      </c>
      <c r="H300" s="294" t="s">
        <v>341</v>
      </c>
      <c r="I300" s="357" t="s">
        <v>34</v>
      </c>
      <c r="J300" s="294" t="s">
        <v>324</v>
      </c>
      <c r="K300" s="294" t="s">
        <v>342</v>
      </c>
    </row>
    <row r="301" spans="1:11" x14ac:dyDescent="0.25">
      <c r="A301" s="294"/>
      <c r="B301" s="368"/>
      <c r="C301" s="294"/>
      <c r="D301" s="308"/>
      <c r="E301" s="308"/>
      <c r="F301" s="308"/>
      <c r="G301" s="294"/>
      <c r="H301" s="294"/>
      <c r="I301" s="357"/>
      <c r="J301" s="294"/>
      <c r="K301" s="294"/>
    </row>
    <row r="302" spans="1:11" x14ac:dyDescent="0.25">
      <c r="A302" s="28"/>
      <c r="B302" s="158"/>
      <c r="C302" s="30"/>
      <c r="D302" s="30"/>
      <c r="E302" s="31"/>
      <c r="F302" s="32"/>
      <c r="G302" s="32"/>
      <c r="H302" s="32"/>
      <c r="I302" s="32"/>
      <c r="J302" s="33"/>
      <c r="K302" s="295"/>
    </row>
    <row r="303" spans="1:11" x14ac:dyDescent="0.25">
      <c r="A303" s="309" t="s">
        <v>154</v>
      </c>
      <c r="B303" s="371" t="s">
        <v>155</v>
      </c>
      <c r="C303" s="30"/>
      <c r="D303" s="31" t="s">
        <v>25</v>
      </c>
      <c r="E303" s="31" t="s">
        <v>977</v>
      </c>
      <c r="F303" s="32"/>
      <c r="G303" s="32"/>
      <c r="H303" s="32"/>
      <c r="I303" s="32">
        <v>2</v>
      </c>
      <c r="J303" s="32">
        <f>E303*I303</f>
        <v>28.44</v>
      </c>
      <c r="K303" s="296"/>
    </row>
    <row r="304" spans="1:11" x14ac:dyDescent="0.25">
      <c r="A304" s="310"/>
      <c r="B304" s="366"/>
      <c r="C304" s="30"/>
      <c r="D304" s="31"/>
      <c r="E304" s="31" t="s">
        <v>995</v>
      </c>
      <c r="F304" s="34"/>
      <c r="G304" s="32"/>
      <c r="H304" s="34"/>
      <c r="I304" s="32">
        <v>2</v>
      </c>
      <c r="J304" s="32">
        <f t="shared" ref="J304:J305" si="10">E304*I304</f>
        <v>27.48</v>
      </c>
      <c r="K304" s="296"/>
    </row>
    <row r="305" spans="1:11" x14ac:dyDescent="0.25">
      <c r="A305" s="310"/>
      <c r="B305" s="366"/>
      <c r="C305" s="30"/>
      <c r="D305" s="31"/>
      <c r="E305" s="31" t="s">
        <v>986</v>
      </c>
      <c r="F305" s="34"/>
      <c r="G305" s="34"/>
      <c r="H305" s="34"/>
      <c r="I305" s="32">
        <v>8</v>
      </c>
      <c r="J305" s="32">
        <f t="shared" si="10"/>
        <v>25.28</v>
      </c>
      <c r="K305" s="296"/>
    </row>
    <row r="306" spans="1:11" x14ac:dyDescent="0.25">
      <c r="A306" s="310"/>
      <c r="B306" s="366"/>
      <c r="C306" s="30"/>
      <c r="D306" s="31"/>
      <c r="E306" s="31"/>
      <c r="F306" s="34"/>
      <c r="G306" s="34"/>
      <c r="H306" s="34"/>
      <c r="I306" s="32"/>
      <c r="J306" s="33"/>
      <c r="K306" s="296"/>
    </row>
    <row r="307" spans="1:11" x14ac:dyDescent="0.25">
      <c r="A307" s="310"/>
      <c r="B307" s="366"/>
      <c r="C307" s="30"/>
      <c r="D307" s="31"/>
      <c r="E307" s="31"/>
      <c r="F307" s="34"/>
      <c r="G307" s="34"/>
      <c r="H307" s="34"/>
      <c r="I307" s="32"/>
      <c r="J307" s="36"/>
      <c r="K307" s="296"/>
    </row>
    <row r="308" spans="1:11" x14ac:dyDescent="0.25">
      <c r="A308" s="310"/>
      <c r="B308" s="366"/>
      <c r="C308" s="30"/>
      <c r="D308" s="30"/>
      <c r="E308" s="31"/>
      <c r="F308" s="32"/>
      <c r="G308" s="32"/>
      <c r="H308" s="32"/>
      <c r="I308" s="32"/>
      <c r="J308" s="33"/>
      <c r="K308" s="296"/>
    </row>
    <row r="309" spans="1:11" x14ac:dyDescent="0.25">
      <c r="A309" s="28"/>
      <c r="B309" s="366"/>
      <c r="C309" s="30"/>
      <c r="D309" s="30"/>
      <c r="E309" s="31"/>
      <c r="F309" s="32"/>
      <c r="G309" s="32"/>
      <c r="H309" s="61"/>
      <c r="I309" s="61"/>
      <c r="J309" s="33"/>
      <c r="K309" s="296"/>
    </row>
    <row r="310" spans="1:11" x14ac:dyDescent="0.25">
      <c r="A310" s="28"/>
      <c r="B310" s="366"/>
      <c r="C310" s="30"/>
      <c r="D310" s="30"/>
      <c r="E310" s="31"/>
      <c r="F310" s="32"/>
      <c r="G310" s="32"/>
      <c r="H310" s="32"/>
      <c r="I310" s="32"/>
      <c r="J310" s="33"/>
      <c r="K310" s="296"/>
    </row>
    <row r="311" spans="1:11" x14ac:dyDescent="0.25">
      <c r="A311" s="28"/>
      <c r="B311" s="367"/>
      <c r="C311" s="30"/>
      <c r="D311" s="30"/>
      <c r="E311" s="31"/>
      <c r="F311" s="32"/>
      <c r="G311" s="32"/>
      <c r="H311" s="359" t="s">
        <v>352</v>
      </c>
      <c r="I311" s="360"/>
      <c r="J311" s="33">
        <f>SUM(J303:J310)</f>
        <v>81.2</v>
      </c>
      <c r="K311" s="296"/>
    </row>
    <row r="312" spans="1:11" x14ac:dyDescent="0.25">
      <c r="A312" s="28"/>
      <c r="B312" s="162"/>
      <c r="C312" s="30"/>
      <c r="D312" s="30"/>
      <c r="E312" s="31"/>
      <c r="F312" s="32"/>
      <c r="G312" s="32"/>
      <c r="H312" s="32"/>
      <c r="I312" s="32"/>
      <c r="J312" s="33"/>
      <c r="K312" s="296"/>
    </row>
    <row r="313" spans="1:11" x14ac:dyDescent="0.25">
      <c r="A313" s="294" t="s">
        <v>4</v>
      </c>
      <c r="B313" s="368" t="s">
        <v>336</v>
      </c>
      <c r="C313" s="294" t="s">
        <v>337</v>
      </c>
      <c r="D313" s="307" t="s">
        <v>6</v>
      </c>
      <c r="E313" s="307" t="s">
        <v>338</v>
      </c>
      <c r="F313" s="307" t="s">
        <v>339</v>
      </c>
      <c r="G313" s="294" t="s">
        <v>340</v>
      </c>
      <c r="H313" s="294" t="s">
        <v>341</v>
      </c>
      <c r="I313" s="357" t="s">
        <v>34</v>
      </c>
      <c r="J313" s="294" t="s">
        <v>324</v>
      </c>
      <c r="K313" s="294" t="s">
        <v>342</v>
      </c>
    </row>
    <row r="314" spans="1:11" x14ac:dyDescent="0.25">
      <c r="A314" s="294"/>
      <c r="B314" s="368"/>
      <c r="C314" s="294"/>
      <c r="D314" s="308"/>
      <c r="E314" s="308"/>
      <c r="F314" s="308"/>
      <c r="G314" s="294"/>
      <c r="H314" s="294"/>
      <c r="I314" s="357"/>
      <c r="J314" s="294"/>
      <c r="K314" s="294"/>
    </row>
    <row r="315" spans="1:11" x14ac:dyDescent="0.25">
      <c r="A315" s="28"/>
      <c r="B315" s="158"/>
      <c r="C315" s="30"/>
      <c r="D315" s="30"/>
      <c r="E315" s="31"/>
      <c r="F315" s="32"/>
      <c r="G315" s="32"/>
      <c r="H315" s="32"/>
      <c r="I315" s="32"/>
      <c r="J315" s="33"/>
      <c r="K315" s="295"/>
    </row>
    <row r="316" spans="1:11" x14ac:dyDescent="0.25">
      <c r="A316" s="309" t="s">
        <v>156</v>
      </c>
      <c r="B316" s="371" t="s">
        <v>157</v>
      </c>
      <c r="C316" s="30"/>
      <c r="D316" s="31" t="s">
        <v>996</v>
      </c>
      <c r="E316" s="31"/>
      <c r="F316" s="32"/>
      <c r="G316" s="32"/>
      <c r="H316" s="32"/>
      <c r="I316" s="32">
        <v>10</v>
      </c>
      <c r="J316" s="32">
        <v>10</v>
      </c>
      <c r="K316" s="296"/>
    </row>
    <row r="317" spans="1:11" x14ac:dyDescent="0.25">
      <c r="A317" s="310"/>
      <c r="B317" s="366"/>
      <c r="C317" s="30"/>
      <c r="D317" s="31"/>
      <c r="E317" s="31"/>
      <c r="F317" s="34"/>
      <c r="G317" s="32"/>
      <c r="H317" s="34"/>
      <c r="I317" s="32"/>
      <c r="J317" s="32"/>
      <c r="K317" s="296"/>
    </row>
    <row r="318" spans="1:11" x14ac:dyDescent="0.25">
      <c r="A318" s="310"/>
      <c r="B318" s="366"/>
      <c r="C318" s="30"/>
      <c r="D318" s="31"/>
      <c r="E318" s="31"/>
      <c r="F318" s="34"/>
      <c r="G318" s="34"/>
      <c r="H318" s="34"/>
      <c r="I318" s="32"/>
      <c r="J318" s="32"/>
      <c r="K318" s="296"/>
    </row>
    <row r="319" spans="1:11" x14ac:dyDescent="0.25">
      <c r="A319" s="310"/>
      <c r="B319" s="366"/>
      <c r="C319" s="30"/>
      <c r="D319" s="31"/>
      <c r="E319" s="31"/>
      <c r="F319" s="34"/>
      <c r="G319" s="34"/>
      <c r="H319" s="34"/>
      <c r="I319" s="32"/>
      <c r="J319" s="33"/>
      <c r="K319" s="296"/>
    </row>
    <row r="320" spans="1:11" x14ac:dyDescent="0.25">
      <c r="A320" s="310"/>
      <c r="B320" s="366"/>
      <c r="C320" s="30"/>
      <c r="D320" s="31"/>
      <c r="E320" s="31"/>
      <c r="F320" s="34"/>
      <c r="G320" s="34"/>
      <c r="H320" s="34"/>
      <c r="I320" s="32"/>
      <c r="J320" s="36"/>
      <c r="K320" s="296"/>
    </row>
    <row r="321" spans="1:11" x14ac:dyDescent="0.25">
      <c r="A321" s="310"/>
      <c r="B321" s="366"/>
      <c r="C321" s="30"/>
      <c r="D321" s="30"/>
      <c r="E321" s="31"/>
      <c r="F321" s="32"/>
      <c r="G321" s="32"/>
      <c r="H321" s="32"/>
      <c r="I321" s="32"/>
      <c r="J321" s="33"/>
      <c r="K321" s="296"/>
    </row>
    <row r="322" spans="1:11" x14ac:dyDescent="0.25">
      <c r="A322" s="28"/>
      <c r="B322" s="366"/>
      <c r="C322" s="30"/>
      <c r="D322" s="30"/>
      <c r="E322" s="31"/>
      <c r="F322" s="32"/>
      <c r="G322" s="32"/>
      <c r="H322" s="61"/>
      <c r="I322" s="61"/>
      <c r="J322" s="33"/>
      <c r="K322" s="296"/>
    </row>
    <row r="323" spans="1:11" x14ac:dyDescent="0.25">
      <c r="A323" s="28"/>
      <c r="B323" s="366"/>
      <c r="C323" s="30"/>
      <c r="D323" s="30"/>
      <c r="E323" s="31"/>
      <c r="F323" s="32"/>
      <c r="G323" s="32"/>
      <c r="H323" s="32"/>
      <c r="I323" s="32"/>
      <c r="J323" s="33"/>
      <c r="K323" s="296"/>
    </row>
    <row r="324" spans="1:11" x14ac:dyDescent="0.25">
      <c r="A324" s="28"/>
      <c r="B324" s="367"/>
      <c r="C324" s="30"/>
      <c r="D324" s="30"/>
      <c r="E324" s="31"/>
      <c r="F324" s="32"/>
      <c r="G324" s="32"/>
      <c r="H324" s="359" t="s">
        <v>352</v>
      </c>
      <c r="I324" s="360"/>
      <c r="J324" s="33">
        <f>SUM(J316:J323)</f>
        <v>10</v>
      </c>
      <c r="K324" s="296"/>
    </row>
    <row r="325" spans="1:11" x14ac:dyDescent="0.25">
      <c r="A325" s="28"/>
      <c r="B325" s="162"/>
      <c r="C325" s="30"/>
      <c r="D325" s="30"/>
      <c r="E325" s="31"/>
      <c r="F325" s="32"/>
      <c r="G325" s="32"/>
      <c r="H325" s="32"/>
      <c r="I325" s="32"/>
      <c r="J325" s="33"/>
      <c r="K325" s="296"/>
    </row>
    <row r="326" spans="1:11" x14ac:dyDescent="0.25">
      <c r="A326" s="294" t="s">
        <v>4</v>
      </c>
      <c r="B326" s="368" t="s">
        <v>336</v>
      </c>
      <c r="C326" s="294" t="s">
        <v>337</v>
      </c>
      <c r="D326" s="307" t="s">
        <v>6</v>
      </c>
      <c r="E326" s="307" t="s">
        <v>338</v>
      </c>
      <c r="F326" s="307" t="s">
        <v>339</v>
      </c>
      <c r="G326" s="294" t="s">
        <v>340</v>
      </c>
      <c r="H326" s="294" t="s">
        <v>341</v>
      </c>
      <c r="I326" s="357" t="s">
        <v>34</v>
      </c>
      <c r="J326" s="294" t="s">
        <v>324</v>
      </c>
      <c r="K326" s="294" t="s">
        <v>342</v>
      </c>
    </row>
    <row r="327" spans="1:11" x14ac:dyDescent="0.25">
      <c r="A327" s="294"/>
      <c r="B327" s="368"/>
      <c r="C327" s="294"/>
      <c r="D327" s="308"/>
      <c r="E327" s="308"/>
      <c r="F327" s="308"/>
      <c r="G327" s="294"/>
      <c r="H327" s="294"/>
      <c r="I327" s="357"/>
      <c r="J327" s="294"/>
      <c r="K327" s="294"/>
    </row>
    <row r="328" spans="1:11" x14ac:dyDescent="0.25">
      <c r="A328" s="28"/>
      <c r="B328" s="158"/>
      <c r="C328" s="30"/>
      <c r="D328" s="30"/>
      <c r="E328" s="31"/>
      <c r="F328" s="32"/>
      <c r="G328" s="32"/>
      <c r="H328" s="32"/>
      <c r="I328" s="32"/>
      <c r="J328" s="33"/>
      <c r="K328" s="295"/>
    </row>
    <row r="329" spans="1:11" ht="15" customHeight="1" x14ac:dyDescent="0.25">
      <c r="A329" s="309" t="s">
        <v>158</v>
      </c>
      <c r="B329" s="371" t="s">
        <v>159</v>
      </c>
      <c r="C329" s="30"/>
      <c r="D329" s="31" t="s">
        <v>996</v>
      </c>
      <c r="E329" s="31"/>
      <c r="F329" s="32"/>
      <c r="G329" s="32"/>
      <c r="H329" s="32"/>
      <c r="I329" s="32">
        <v>16</v>
      </c>
      <c r="J329" s="32">
        <v>16</v>
      </c>
      <c r="K329" s="296"/>
    </row>
    <row r="330" spans="1:11" x14ac:dyDescent="0.25">
      <c r="A330" s="310"/>
      <c r="B330" s="366"/>
      <c r="C330" s="30"/>
      <c r="D330" s="31"/>
      <c r="E330" s="31"/>
      <c r="F330" s="34"/>
      <c r="G330" s="32"/>
      <c r="H330" s="34"/>
      <c r="I330" s="32"/>
      <c r="J330" s="32"/>
      <c r="K330" s="296"/>
    </row>
    <row r="331" spans="1:11" x14ac:dyDescent="0.25">
      <c r="A331" s="310"/>
      <c r="B331" s="366"/>
      <c r="C331" s="30"/>
      <c r="D331" s="31"/>
      <c r="E331" s="31"/>
      <c r="F331" s="34"/>
      <c r="G331" s="34"/>
      <c r="H331" s="34"/>
      <c r="I331" s="32"/>
      <c r="J331" s="32"/>
      <c r="K331" s="296"/>
    </row>
    <row r="332" spans="1:11" x14ac:dyDescent="0.25">
      <c r="A332" s="310"/>
      <c r="B332" s="366"/>
      <c r="C332" s="30"/>
      <c r="D332" s="31"/>
      <c r="E332" s="31"/>
      <c r="F332" s="34"/>
      <c r="G332" s="34"/>
      <c r="H332" s="34"/>
      <c r="I332" s="32"/>
      <c r="J332" s="33"/>
      <c r="K332" s="296"/>
    </row>
    <row r="333" spans="1:11" x14ac:dyDescent="0.25">
      <c r="A333" s="310"/>
      <c r="B333" s="366"/>
      <c r="C333" s="30"/>
      <c r="D333" s="31"/>
      <c r="E333" s="31"/>
      <c r="F333" s="34"/>
      <c r="G333" s="34"/>
      <c r="H333" s="34"/>
      <c r="I333" s="32"/>
      <c r="J333" s="36"/>
      <c r="K333" s="296"/>
    </row>
    <row r="334" spans="1:11" x14ac:dyDescent="0.25">
      <c r="A334" s="310"/>
      <c r="B334" s="366"/>
      <c r="C334" s="30"/>
      <c r="D334" s="30"/>
      <c r="E334" s="31"/>
      <c r="F334" s="32"/>
      <c r="G334" s="32"/>
      <c r="H334" s="32"/>
      <c r="I334" s="32"/>
      <c r="J334" s="33"/>
      <c r="K334" s="296"/>
    </row>
    <row r="335" spans="1:11" x14ac:dyDescent="0.25">
      <c r="A335" s="28"/>
      <c r="B335" s="366"/>
      <c r="C335" s="30"/>
      <c r="D335" s="30"/>
      <c r="E335" s="31"/>
      <c r="F335" s="32"/>
      <c r="G335" s="32"/>
      <c r="H335" s="61"/>
      <c r="I335" s="61"/>
      <c r="J335" s="33"/>
      <c r="K335" s="296"/>
    </row>
    <row r="336" spans="1:11" x14ac:dyDescent="0.25">
      <c r="A336" s="28"/>
      <c r="B336" s="366"/>
      <c r="C336" s="30"/>
      <c r="D336" s="30"/>
      <c r="E336" s="31"/>
      <c r="F336" s="32"/>
      <c r="G336" s="32"/>
      <c r="H336" s="32"/>
      <c r="I336" s="32"/>
      <c r="J336" s="33"/>
      <c r="K336" s="296"/>
    </row>
    <row r="337" spans="1:11" x14ac:dyDescent="0.25">
      <c r="A337" s="28"/>
      <c r="B337" s="367"/>
      <c r="C337" s="30"/>
      <c r="D337" s="30"/>
      <c r="E337" s="31"/>
      <c r="F337" s="32"/>
      <c r="G337" s="32"/>
      <c r="H337" s="359" t="s">
        <v>352</v>
      </c>
      <c r="I337" s="360"/>
      <c r="J337" s="33">
        <f>SUM(J329:J336)</f>
        <v>16</v>
      </c>
      <c r="K337" s="296"/>
    </row>
    <row r="338" spans="1:11" x14ac:dyDescent="0.25">
      <c r="A338" s="28"/>
      <c r="B338" s="162"/>
      <c r="C338" s="30"/>
      <c r="D338" s="30"/>
      <c r="E338" s="31"/>
      <c r="F338" s="32"/>
      <c r="G338" s="32"/>
      <c r="H338" s="32"/>
      <c r="I338" s="32"/>
      <c r="J338" s="33"/>
      <c r="K338" s="296"/>
    </row>
    <row r="339" spans="1:11" x14ac:dyDescent="0.25">
      <c r="A339" s="294" t="s">
        <v>4</v>
      </c>
      <c r="B339" s="368" t="s">
        <v>336</v>
      </c>
      <c r="C339" s="294" t="s">
        <v>337</v>
      </c>
      <c r="D339" s="307" t="s">
        <v>6</v>
      </c>
      <c r="E339" s="307" t="s">
        <v>338</v>
      </c>
      <c r="F339" s="307" t="s">
        <v>339</v>
      </c>
      <c r="G339" s="294" t="s">
        <v>340</v>
      </c>
      <c r="H339" s="294" t="s">
        <v>341</v>
      </c>
      <c r="I339" s="357" t="s">
        <v>34</v>
      </c>
      <c r="J339" s="294" t="s">
        <v>324</v>
      </c>
      <c r="K339" s="294" t="s">
        <v>342</v>
      </c>
    </row>
    <row r="340" spans="1:11" x14ac:dyDescent="0.25">
      <c r="A340" s="294"/>
      <c r="B340" s="368"/>
      <c r="C340" s="294"/>
      <c r="D340" s="308"/>
      <c r="E340" s="308"/>
      <c r="F340" s="308"/>
      <c r="G340" s="294"/>
      <c r="H340" s="294"/>
      <c r="I340" s="357"/>
      <c r="J340" s="294"/>
      <c r="K340" s="294"/>
    </row>
    <row r="341" spans="1:11" x14ac:dyDescent="0.25">
      <c r="A341" s="28"/>
      <c r="B341" s="158"/>
      <c r="C341" s="30"/>
      <c r="D341" s="30"/>
      <c r="E341" s="31"/>
      <c r="F341" s="32"/>
      <c r="G341" s="32"/>
      <c r="H341" s="32"/>
      <c r="I341" s="32"/>
      <c r="J341" s="33"/>
      <c r="K341" s="295"/>
    </row>
    <row r="342" spans="1:11" x14ac:dyDescent="0.25">
      <c r="A342" s="309" t="s">
        <v>160</v>
      </c>
      <c r="B342" s="371" t="s">
        <v>161</v>
      </c>
      <c r="C342" s="30"/>
      <c r="D342" s="31" t="s">
        <v>25</v>
      </c>
      <c r="E342" s="31" t="s">
        <v>997</v>
      </c>
      <c r="F342" s="32"/>
      <c r="G342" s="32"/>
      <c r="H342" s="32"/>
      <c r="I342" s="32">
        <v>1</v>
      </c>
      <c r="J342" s="32">
        <v>60</v>
      </c>
      <c r="K342" s="296"/>
    </row>
    <row r="343" spans="1:11" x14ac:dyDescent="0.25">
      <c r="A343" s="310"/>
      <c r="B343" s="366"/>
      <c r="C343" s="30"/>
      <c r="D343" s="31"/>
      <c r="E343" s="31"/>
      <c r="F343" s="34"/>
      <c r="G343" s="32"/>
      <c r="H343" s="34"/>
      <c r="I343" s="32"/>
      <c r="J343" s="32"/>
      <c r="K343" s="296"/>
    </row>
    <row r="344" spans="1:11" x14ac:dyDescent="0.25">
      <c r="A344" s="310"/>
      <c r="B344" s="366"/>
      <c r="C344" s="30"/>
      <c r="D344" s="31"/>
      <c r="E344" s="31"/>
      <c r="F344" s="34"/>
      <c r="G344" s="34"/>
      <c r="H344" s="34"/>
      <c r="I344" s="32"/>
      <c r="J344" s="32"/>
      <c r="K344" s="296"/>
    </row>
    <row r="345" spans="1:11" x14ac:dyDescent="0.25">
      <c r="A345" s="310"/>
      <c r="B345" s="366"/>
      <c r="C345" s="30"/>
      <c r="D345" s="31"/>
      <c r="E345" s="31"/>
      <c r="F345" s="34"/>
      <c r="G345" s="34"/>
      <c r="H345" s="34"/>
      <c r="I345" s="32"/>
      <c r="J345" s="33"/>
      <c r="K345" s="296"/>
    </row>
    <row r="346" spans="1:11" x14ac:dyDescent="0.25">
      <c r="A346" s="310"/>
      <c r="B346" s="366"/>
      <c r="C346" s="30"/>
      <c r="D346" s="31"/>
      <c r="E346" s="31"/>
      <c r="F346" s="34"/>
      <c r="G346" s="34"/>
      <c r="H346" s="34"/>
      <c r="I346" s="32"/>
      <c r="J346" s="36"/>
      <c r="K346" s="296"/>
    </row>
    <row r="347" spans="1:11" x14ac:dyDescent="0.25">
      <c r="A347" s="310"/>
      <c r="B347" s="366"/>
      <c r="C347" s="30"/>
      <c r="D347" s="30"/>
      <c r="E347" s="31"/>
      <c r="F347" s="32"/>
      <c r="G347" s="32"/>
      <c r="H347" s="32"/>
      <c r="I347" s="32"/>
      <c r="J347" s="33"/>
      <c r="K347" s="296"/>
    </row>
    <row r="348" spans="1:11" x14ac:dyDescent="0.25">
      <c r="A348" s="28"/>
      <c r="B348" s="366"/>
      <c r="C348" s="30"/>
      <c r="D348" s="30"/>
      <c r="E348" s="31"/>
      <c r="F348" s="32"/>
      <c r="G348" s="32"/>
      <c r="H348" s="61"/>
      <c r="I348" s="61"/>
      <c r="J348" s="33"/>
      <c r="K348" s="296"/>
    </row>
    <row r="349" spans="1:11" x14ac:dyDescent="0.25">
      <c r="A349" s="28"/>
      <c r="B349" s="366"/>
      <c r="C349" s="30"/>
      <c r="D349" s="30"/>
      <c r="E349" s="31"/>
      <c r="F349" s="32"/>
      <c r="G349" s="32"/>
      <c r="H349" s="32"/>
      <c r="I349" s="32"/>
      <c r="J349" s="33"/>
      <c r="K349" s="296"/>
    </row>
    <row r="350" spans="1:11" x14ac:dyDescent="0.25">
      <c r="A350" s="28"/>
      <c r="B350" s="367"/>
      <c r="C350" s="30"/>
      <c r="D350" s="30"/>
      <c r="E350" s="31"/>
      <c r="F350" s="32"/>
      <c r="G350" s="32"/>
      <c r="H350" s="359" t="s">
        <v>352</v>
      </c>
      <c r="I350" s="360"/>
      <c r="J350" s="33">
        <f>SUM(J342:J349)</f>
        <v>60</v>
      </c>
      <c r="K350" s="296"/>
    </row>
    <row r="351" spans="1:11" x14ac:dyDescent="0.25">
      <c r="A351" s="28"/>
      <c r="B351" s="162"/>
      <c r="C351" s="30"/>
      <c r="D351" s="30"/>
      <c r="E351" s="31"/>
      <c r="F351" s="32"/>
      <c r="G351" s="32"/>
      <c r="H351" s="32"/>
      <c r="I351" s="32"/>
      <c r="J351" s="33"/>
      <c r="K351" s="296"/>
    </row>
    <row r="352" spans="1:11" x14ac:dyDescent="0.25">
      <c r="A352" s="294" t="s">
        <v>4</v>
      </c>
      <c r="B352" s="368" t="s">
        <v>336</v>
      </c>
      <c r="C352" s="294" t="s">
        <v>337</v>
      </c>
      <c r="D352" s="307" t="s">
        <v>6</v>
      </c>
      <c r="E352" s="307" t="s">
        <v>338</v>
      </c>
      <c r="F352" s="307" t="s">
        <v>339</v>
      </c>
      <c r="G352" s="294" t="s">
        <v>340</v>
      </c>
      <c r="H352" s="294" t="s">
        <v>341</v>
      </c>
      <c r="I352" s="294" t="s">
        <v>34</v>
      </c>
      <c r="J352" s="294" t="s">
        <v>324</v>
      </c>
      <c r="K352" s="294" t="s">
        <v>342</v>
      </c>
    </row>
    <row r="353" spans="1:11" x14ac:dyDescent="0.25">
      <c r="A353" s="294"/>
      <c r="B353" s="368"/>
      <c r="C353" s="294"/>
      <c r="D353" s="308"/>
      <c r="E353" s="308"/>
      <c r="F353" s="308"/>
      <c r="G353" s="294"/>
      <c r="H353" s="294"/>
      <c r="I353" s="294"/>
      <c r="J353" s="294"/>
      <c r="K353" s="294"/>
    </row>
    <row r="354" spans="1:11" x14ac:dyDescent="0.25">
      <c r="A354" s="28"/>
      <c r="B354" s="158"/>
      <c r="C354" s="30"/>
      <c r="D354" s="30"/>
      <c r="E354" s="31"/>
      <c r="F354" s="32"/>
      <c r="G354" s="32"/>
      <c r="H354" s="32"/>
      <c r="I354" s="32"/>
      <c r="J354" s="33"/>
      <c r="K354" s="295"/>
    </row>
    <row r="355" spans="1:11" ht="15" customHeight="1" x14ac:dyDescent="0.25">
      <c r="A355" s="309" t="s">
        <v>162</v>
      </c>
      <c r="B355" s="317" t="s">
        <v>163</v>
      </c>
      <c r="C355" s="30"/>
      <c r="D355" s="31" t="s">
        <v>996</v>
      </c>
      <c r="E355" s="31"/>
      <c r="F355" s="32"/>
      <c r="G355" s="32"/>
      <c r="H355" s="32"/>
      <c r="I355" s="32">
        <v>22</v>
      </c>
      <c r="J355" s="32">
        <f>+I355</f>
        <v>22</v>
      </c>
      <c r="K355" s="296"/>
    </row>
    <row r="356" spans="1:11" x14ac:dyDescent="0.25">
      <c r="A356" s="310"/>
      <c r="B356" s="318"/>
      <c r="C356" s="30"/>
      <c r="D356" s="31"/>
      <c r="E356" s="31"/>
      <c r="F356" s="34"/>
      <c r="G356" s="34"/>
      <c r="H356" s="34"/>
      <c r="I356" s="35"/>
      <c r="J356" s="33"/>
      <c r="K356" s="296"/>
    </row>
    <row r="357" spans="1:11" x14ac:dyDescent="0.25">
      <c r="A357" s="310"/>
      <c r="B357" s="318"/>
      <c r="C357" s="30"/>
      <c r="D357" s="31"/>
      <c r="E357" s="31"/>
      <c r="F357" s="34"/>
      <c r="G357" s="34"/>
      <c r="H357" s="34"/>
      <c r="I357" s="35"/>
      <c r="J357" s="33"/>
      <c r="K357" s="296"/>
    </row>
    <row r="358" spans="1:11" x14ac:dyDescent="0.25">
      <c r="A358" s="310"/>
      <c r="B358" s="318"/>
      <c r="C358" s="30"/>
      <c r="D358" s="31"/>
      <c r="E358" s="31"/>
      <c r="F358" s="34"/>
      <c r="G358" s="34"/>
      <c r="H358" s="34"/>
      <c r="I358" s="35"/>
      <c r="J358" s="33"/>
      <c r="K358" s="296"/>
    </row>
    <row r="359" spans="1:11" x14ac:dyDescent="0.25">
      <c r="A359" s="310"/>
      <c r="B359" s="318"/>
      <c r="C359" s="36"/>
      <c r="D359" s="36"/>
      <c r="E359" s="36"/>
      <c r="F359" s="36"/>
      <c r="G359" s="34"/>
      <c r="H359" s="34"/>
      <c r="I359" s="36"/>
      <c r="J359" s="33"/>
      <c r="K359" s="296"/>
    </row>
    <row r="360" spans="1:11" x14ac:dyDescent="0.25">
      <c r="A360" s="28"/>
      <c r="B360" s="159"/>
      <c r="C360" s="30"/>
      <c r="D360" s="31"/>
      <c r="E360" s="31"/>
      <c r="F360" s="34"/>
      <c r="G360" s="34"/>
      <c r="H360" s="34"/>
      <c r="I360" s="35"/>
      <c r="J360" s="36"/>
      <c r="K360" s="296"/>
    </row>
    <row r="361" spans="1:11" x14ac:dyDescent="0.25">
      <c r="A361" s="28"/>
      <c r="B361" s="158"/>
      <c r="C361" s="30"/>
      <c r="D361" s="30"/>
      <c r="E361" s="31"/>
      <c r="F361" s="32"/>
      <c r="G361" s="32"/>
      <c r="H361" s="32"/>
      <c r="I361" s="32"/>
      <c r="J361" s="33"/>
      <c r="K361" s="296"/>
    </row>
    <row r="362" spans="1:11" x14ac:dyDescent="0.25">
      <c r="A362" s="28"/>
      <c r="B362" s="158"/>
      <c r="C362" s="30"/>
      <c r="D362" s="30"/>
      <c r="E362" s="31"/>
      <c r="F362" s="32"/>
      <c r="G362" s="32"/>
      <c r="H362" s="359" t="s">
        <v>352</v>
      </c>
      <c r="I362" s="360"/>
      <c r="J362" s="33">
        <f>+J355</f>
        <v>22</v>
      </c>
      <c r="K362" s="296"/>
    </row>
    <row r="363" spans="1:11" x14ac:dyDescent="0.25">
      <c r="A363" s="28"/>
      <c r="B363" s="158"/>
      <c r="C363" s="30"/>
      <c r="D363" s="30"/>
      <c r="E363" s="31"/>
      <c r="F363" s="32"/>
      <c r="G363" s="32"/>
      <c r="H363" s="32"/>
      <c r="I363" s="32"/>
      <c r="J363" s="33"/>
      <c r="K363" s="296"/>
    </row>
    <row r="364" spans="1:11" x14ac:dyDescent="0.25">
      <c r="A364" s="294" t="s">
        <v>4</v>
      </c>
      <c r="B364" s="368" t="s">
        <v>336</v>
      </c>
      <c r="C364" s="294" t="s">
        <v>337</v>
      </c>
      <c r="D364" s="307" t="s">
        <v>6</v>
      </c>
      <c r="E364" s="307" t="s">
        <v>338</v>
      </c>
      <c r="F364" s="307" t="s">
        <v>339</v>
      </c>
      <c r="G364" s="294" t="s">
        <v>340</v>
      </c>
      <c r="H364" s="294" t="s">
        <v>341</v>
      </c>
      <c r="I364" s="294" t="s">
        <v>34</v>
      </c>
      <c r="J364" s="294" t="s">
        <v>324</v>
      </c>
      <c r="K364" s="294" t="s">
        <v>342</v>
      </c>
    </row>
    <row r="365" spans="1:11" x14ac:dyDescent="0.25">
      <c r="A365" s="294"/>
      <c r="B365" s="368"/>
      <c r="C365" s="294"/>
      <c r="D365" s="308"/>
      <c r="E365" s="308"/>
      <c r="F365" s="308"/>
      <c r="G365" s="294"/>
      <c r="H365" s="294"/>
      <c r="I365" s="294"/>
      <c r="J365" s="294"/>
      <c r="K365" s="294"/>
    </row>
    <row r="366" spans="1:11" x14ac:dyDescent="0.25">
      <c r="A366" s="28"/>
      <c r="B366" s="158"/>
      <c r="C366" s="30"/>
      <c r="D366" s="30"/>
      <c r="E366" s="31"/>
      <c r="F366" s="32"/>
      <c r="G366" s="32"/>
      <c r="H366" s="32"/>
      <c r="I366" s="32"/>
      <c r="J366" s="33"/>
      <c r="K366" s="295"/>
    </row>
    <row r="367" spans="1:11" x14ac:dyDescent="0.25">
      <c r="A367" s="309" t="s">
        <v>164</v>
      </c>
      <c r="B367" s="317" t="s">
        <v>165</v>
      </c>
      <c r="C367" s="30"/>
      <c r="D367" s="31" t="s">
        <v>996</v>
      </c>
      <c r="E367" s="31"/>
      <c r="F367" s="32"/>
      <c r="G367" s="32"/>
      <c r="H367" s="32"/>
      <c r="I367" s="32">
        <v>16</v>
      </c>
      <c r="J367" s="32">
        <f>+I367</f>
        <v>16</v>
      </c>
      <c r="K367" s="296"/>
    </row>
    <row r="368" spans="1:11" x14ac:dyDescent="0.25">
      <c r="A368" s="310"/>
      <c r="B368" s="318"/>
      <c r="C368" s="30"/>
      <c r="D368" s="31"/>
      <c r="E368" s="31"/>
      <c r="F368" s="34"/>
      <c r="G368" s="34"/>
      <c r="H368" s="34"/>
      <c r="I368" s="35"/>
      <c r="J368" s="33"/>
      <c r="K368" s="296"/>
    </row>
    <row r="369" spans="1:11" x14ac:dyDescent="0.25">
      <c r="A369" s="310"/>
      <c r="B369" s="318"/>
      <c r="C369" s="30"/>
      <c r="D369" s="31"/>
      <c r="E369" s="31"/>
      <c r="F369" s="34"/>
      <c r="G369" s="34"/>
      <c r="H369" s="34"/>
      <c r="I369" s="35"/>
      <c r="J369" s="33"/>
      <c r="K369" s="296"/>
    </row>
    <row r="370" spans="1:11" x14ac:dyDescent="0.25">
      <c r="A370" s="310"/>
      <c r="B370" s="318"/>
      <c r="C370" s="30"/>
      <c r="D370" s="31"/>
      <c r="E370" s="31"/>
      <c r="F370" s="34"/>
      <c r="G370" s="34"/>
      <c r="H370" s="34"/>
      <c r="I370" s="35"/>
      <c r="J370" s="33"/>
      <c r="K370" s="296"/>
    </row>
    <row r="371" spans="1:11" x14ac:dyDescent="0.25">
      <c r="A371" s="310"/>
      <c r="B371" s="318"/>
      <c r="C371" s="36"/>
      <c r="D371" s="36"/>
      <c r="E371" s="36"/>
      <c r="F371" s="36"/>
      <c r="G371" s="34"/>
      <c r="H371" s="34"/>
      <c r="I371" s="36"/>
      <c r="J371" s="33"/>
      <c r="K371" s="296"/>
    </row>
    <row r="372" spans="1:11" x14ac:dyDescent="0.25">
      <c r="A372" s="28"/>
      <c r="B372" s="160"/>
      <c r="C372" s="40"/>
      <c r="D372" s="31"/>
      <c r="E372" s="31"/>
      <c r="F372" s="34"/>
      <c r="G372" s="34"/>
      <c r="H372" s="34"/>
      <c r="I372" s="35"/>
      <c r="J372" s="33"/>
      <c r="K372" s="296"/>
    </row>
    <row r="373" spans="1:11" x14ac:dyDescent="0.25">
      <c r="A373" s="28"/>
      <c r="B373" s="158"/>
      <c r="C373" s="30"/>
      <c r="D373" s="30"/>
      <c r="E373" s="31"/>
      <c r="F373" s="32"/>
      <c r="G373" s="32"/>
      <c r="H373" s="32"/>
      <c r="I373" s="32"/>
      <c r="J373" s="33"/>
      <c r="K373" s="296"/>
    </row>
    <row r="374" spans="1:11" x14ac:dyDescent="0.25">
      <c r="A374" s="28"/>
      <c r="B374" s="158"/>
      <c r="C374" s="30"/>
      <c r="D374" s="30"/>
      <c r="E374" s="31"/>
      <c r="F374" s="32"/>
      <c r="G374" s="32"/>
      <c r="H374" s="359" t="s">
        <v>352</v>
      </c>
      <c r="I374" s="360"/>
      <c r="J374" s="33">
        <f>+J367</f>
        <v>16</v>
      </c>
      <c r="K374" s="296"/>
    </row>
    <row r="375" spans="1:11" x14ac:dyDescent="0.25">
      <c r="A375" s="28"/>
      <c r="B375" s="158"/>
      <c r="C375" s="30"/>
      <c r="D375" s="30"/>
      <c r="E375" s="31"/>
      <c r="F375" s="32"/>
      <c r="G375" s="32"/>
      <c r="H375" s="32"/>
      <c r="I375" s="32"/>
      <c r="J375" s="33"/>
      <c r="K375" s="296"/>
    </row>
    <row r="376" spans="1:11" x14ac:dyDescent="0.25">
      <c r="A376" s="294" t="s">
        <v>4</v>
      </c>
      <c r="B376" s="368" t="s">
        <v>336</v>
      </c>
      <c r="C376" s="294" t="s">
        <v>337</v>
      </c>
      <c r="D376" s="307" t="s">
        <v>6</v>
      </c>
      <c r="E376" s="307" t="s">
        <v>338</v>
      </c>
      <c r="F376" s="307" t="s">
        <v>339</v>
      </c>
      <c r="G376" s="294" t="s">
        <v>340</v>
      </c>
      <c r="H376" s="294" t="s">
        <v>341</v>
      </c>
      <c r="I376" s="294" t="s">
        <v>34</v>
      </c>
      <c r="J376" s="294" t="s">
        <v>324</v>
      </c>
      <c r="K376" s="294" t="s">
        <v>342</v>
      </c>
    </row>
    <row r="377" spans="1:11" x14ac:dyDescent="0.25">
      <c r="A377" s="294"/>
      <c r="B377" s="368"/>
      <c r="C377" s="294"/>
      <c r="D377" s="308"/>
      <c r="E377" s="308"/>
      <c r="F377" s="308"/>
      <c r="G377" s="294"/>
      <c r="H377" s="294"/>
      <c r="I377" s="294"/>
      <c r="J377" s="294"/>
      <c r="K377" s="294"/>
    </row>
    <row r="378" spans="1:11" x14ac:dyDescent="0.25">
      <c r="A378" s="28"/>
      <c r="B378" s="158"/>
      <c r="C378" s="30"/>
      <c r="D378" s="30"/>
      <c r="E378" s="31"/>
      <c r="F378" s="32"/>
      <c r="G378" s="32"/>
      <c r="H378" s="32"/>
      <c r="I378" s="32"/>
      <c r="J378" s="33"/>
      <c r="K378" s="295"/>
    </row>
    <row r="379" spans="1:11" x14ac:dyDescent="0.25">
      <c r="A379" s="309" t="s">
        <v>166</v>
      </c>
      <c r="B379" s="317" t="s">
        <v>167</v>
      </c>
      <c r="C379" s="30"/>
      <c r="D379" s="31" t="s">
        <v>996</v>
      </c>
      <c r="E379" s="31"/>
      <c r="F379" s="32"/>
      <c r="G379" s="32"/>
      <c r="H379" s="32"/>
      <c r="I379" s="32">
        <v>16</v>
      </c>
      <c r="J379" s="32">
        <f>+I379</f>
        <v>16</v>
      </c>
      <c r="K379" s="296"/>
    </row>
    <row r="380" spans="1:11" x14ac:dyDescent="0.25">
      <c r="A380" s="310"/>
      <c r="B380" s="318"/>
      <c r="C380" s="30"/>
      <c r="D380" s="31"/>
      <c r="E380" s="31"/>
      <c r="F380" s="34"/>
      <c r="G380" s="34"/>
      <c r="H380" s="34"/>
      <c r="I380" s="35"/>
      <c r="J380" s="33"/>
      <c r="K380" s="296"/>
    </row>
    <row r="381" spans="1:11" x14ac:dyDescent="0.25">
      <c r="A381" s="310"/>
      <c r="B381" s="318"/>
      <c r="C381" s="30"/>
      <c r="D381" s="31"/>
      <c r="E381" s="31"/>
      <c r="F381" s="34"/>
      <c r="G381" s="34"/>
      <c r="H381" s="34"/>
      <c r="I381" s="35"/>
      <c r="J381" s="33"/>
      <c r="K381" s="296"/>
    </row>
    <row r="382" spans="1:11" x14ac:dyDescent="0.25">
      <c r="A382" s="310"/>
      <c r="B382" s="318"/>
      <c r="C382" s="30"/>
      <c r="D382" s="31"/>
      <c r="E382" s="31"/>
      <c r="F382" s="34"/>
      <c r="G382" s="34"/>
      <c r="H382" s="34"/>
      <c r="I382" s="35"/>
      <c r="J382" s="33"/>
      <c r="K382" s="296"/>
    </row>
    <row r="383" spans="1:11" x14ac:dyDescent="0.25">
      <c r="A383" s="310"/>
      <c r="B383" s="318"/>
      <c r="C383" s="36"/>
      <c r="D383" s="36"/>
      <c r="E383" s="36"/>
      <c r="F383" s="36"/>
      <c r="G383" s="34"/>
      <c r="H383" s="34"/>
      <c r="I383" s="36"/>
      <c r="J383" s="33"/>
      <c r="K383" s="296"/>
    </row>
    <row r="384" spans="1:11" x14ac:dyDescent="0.25">
      <c r="A384" s="28"/>
      <c r="B384" s="160"/>
      <c r="C384" s="40"/>
      <c r="D384" s="31"/>
      <c r="E384" s="31"/>
      <c r="F384" s="34"/>
      <c r="G384" s="34"/>
      <c r="H384" s="34"/>
      <c r="I384" s="35"/>
      <c r="J384" s="33"/>
      <c r="K384" s="296"/>
    </row>
    <row r="385" spans="1:11" x14ac:dyDescent="0.25">
      <c r="A385" s="28"/>
      <c r="B385" s="158"/>
      <c r="C385" s="30"/>
      <c r="D385" s="30"/>
      <c r="E385" s="31"/>
      <c r="F385" s="32"/>
      <c r="G385" s="32"/>
      <c r="H385" s="32"/>
      <c r="I385" s="32"/>
      <c r="J385" s="33"/>
      <c r="K385" s="296"/>
    </row>
    <row r="386" spans="1:11" x14ac:dyDescent="0.25">
      <c r="A386" s="28"/>
      <c r="B386" s="158"/>
      <c r="C386" s="30"/>
      <c r="D386" s="30"/>
      <c r="E386" s="31"/>
      <c r="F386" s="32"/>
      <c r="G386" s="32"/>
      <c r="H386" s="359" t="s">
        <v>352</v>
      </c>
      <c r="I386" s="360"/>
      <c r="J386" s="33">
        <f>+J379</f>
        <v>16</v>
      </c>
      <c r="K386" s="296"/>
    </row>
    <row r="387" spans="1:11" x14ac:dyDescent="0.25">
      <c r="A387" s="28"/>
      <c r="B387" s="158"/>
      <c r="C387" s="30"/>
      <c r="D387" s="30"/>
      <c r="E387" s="31"/>
      <c r="F387" s="32"/>
      <c r="G387" s="32"/>
      <c r="H387" s="32"/>
      <c r="I387" s="32"/>
      <c r="J387" s="33"/>
      <c r="K387" s="296"/>
    </row>
    <row r="388" spans="1:11" x14ac:dyDescent="0.25">
      <c r="A388" s="294" t="s">
        <v>4</v>
      </c>
      <c r="B388" s="368" t="s">
        <v>336</v>
      </c>
      <c r="C388" s="294" t="s">
        <v>337</v>
      </c>
      <c r="D388" s="307" t="s">
        <v>6</v>
      </c>
      <c r="E388" s="307" t="s">
        <v>338</v>
      </c>
      <c r="F388" s="307" t="s">
        <v>339</v>
      </c>
      <c r="G388" s="294" t="s">
        <v>340</v>
      </c>
      <c r="H388" s="294" t="s">
        <v>341</v>
      </c>
      <c r="I388" s="294" t="s">
        <v>34</v>
      </c>
      <c r="J388" s="294" t="s">
        <v>324</v>
      </c>
      <c r="K388" s="294" t="s">
        <v>342</v>
      </c>
    </row>
    <row r="389" spans="1:11" x14ac:dyDescent="0.25">
      <c r="A389" s="294"/>
      <c r="B389" s="368"/>
      <c r="C389" s="294"/>
      <c r="D389" s="308"/>
      <c r="E389" s="308"/>
      <c r="F389" s="308"/>
      <c r="G389" s="294"/>
      <c r="H389" s="294"/>
      <c r="I389" s="294"/>
      <c r="J389" s="294"/>
      <c r="K389" s="294"/>
    </row>
    <row r="390" spans="1:11" x14ac:dyDescent="0.25">
      <c r="A390" s="28"/>
      <c r="B390" s="158"/>
      <c r="C390" s="30"/>
      <c r="D390" s="30"/>
      <c r="E390" s="31"/>
      <c r="F390" s="32"/>
      <c r="G390" s="32"/>
      <c r="H390" s="32"/>
      <c r="I390" s="32"/>
      <c r="J390" s="33"/>
      <c r="K390" s="295"/>
    </row>
    <row r="391" spans="1:11" x14ac:dyDescent="0.25">
      <c r="A391" s="309" t="s">
        <v>998</v>
      </c>
      <c r="B391" s="317" t="s">
        <v>169</v>
      </c>
      <c r="C391" s="30"/>
      <c r="D391" s="31" t="s">
        <v>996</v>
      </c>
      <c r="E391" s="31"/>
      <c r="F391" s="32"/>
      <c r="G391" s="32"/>
      <c r="H391" s="32"/>
      <c r="I391" s="32">
        <v>12</v>
      </c>
      <c r="J391" s="32">
        <f>+I391</f>
        <v>12</v>
      </c>
      <c r="K391" s="296"/>
    </row>
    <row r="392" spans="1:11" x14ac:dyDescent="0.25">
      <c r="A392" s="310"/>
      <c r="B392" s="318"/>
      <c r="C392" s="30"/>
      <c r="D392" s="31"/>
      <c r="E392" s="31"/>
      <c r="F392" s="34"/>
      <c r="G392" s="34"/>
      <c r="H392" s="34"/>
      <c r="I392" s="35"/>
      <c r="J392" s="33"/>
      <c r="K392" s="296"/>
    </row>
    <row r="393" spans="1:11" x14ac:dyDescent="0.25">
      <c r="A393" s="310"/>
      <c r="B393" s="318"/>
      <c r="C393" s="30"/>
      <c r="D393" s="31"/>
      <c r="E393" s="31"/>
      <c r="F393" s="34"/>
      <c r="G393" s="34"/>
      <c r="H393" s="34"/>
      <c r="I393" s="35"/>
      <c r="J393" s="33"/>
      <c r="K393" s="296"/>
    </row>
    <row r="394" spans="1:11" x14ac:dyDescent="0.25">
      <c r="A394" s="310"/>
      <c r="B394" s="318"/>
      <c r="C394" s="30"/>
      <c r="D394" s="31"/>
      <c r="E394" s="31"/>
      <c r="F394" s="34"/>
      <c r="G394" s="34"/>
      <c r="H394" s="34"/>
      <c r="I394" s="35"/>
      <c r="J394" s="33"/>
      <c r="K394" s="296"/>
    </row>
    <row r="395" spans="1:11" x14ac:dyDescent="0.25">
      <c r="A395" s="310"/>
      <c r="B395" s="318"/>
      <c r="C395" s="36"/>
      <c r="D395" s="36"/>
      <c r="E395" s="36"/>
      <c r="F395" s="36"/>
      <c r="G395" s="34"/>
      <c r="H395" s="34"/>
      <c r="I395" s="36"/>
      <c r="J395" s="33"/>
      <c r="K395" s="296"/>
    </row>
    <row r="396" spans="1:11" x14ac:dyDescent="0.25">
      <c r="A396" s="28"/>
      <c r="B396" s="159"/>
      <c r="C396" s="30"/>
      <c r="D396" s="31"/>
      <c r="E396" s="31"/>
      <c r="F396" s="34"/>
      <c r="G396" s="34"/>
      <c r="H396" s="34"/>
      <c r="I396" s="35"/>
      <c r="J396" s="36"/>
      <c r="K396" s="296"/>
    </row>
    <row r="397" spans="1:11" x14ac:dyDescent="0.25">
      <c r="A397" s="28"/>
      <c r="B397" s="158"/>
      <c r="C397" s="30"/>
      <c r="D397" s="30"/>
      <c r="E397" s="31"/>
      <c r="F397" s="32"/>
      <c r="G397" s="32"/>
      <c r="H397" s="32"/>
      <c r="I397" s="32"/>
      <c r="J397" s="33"/>
      <c r="K397" s="296"/>
    </row>
    <row r="398" spans="1:11" x14ac:dyDescent="0.25">
      <c r="A398" s="28"/>
      <c r="B398" s="158"/>
      <c r="C398" s="30"/>
      <c r="D398" s="30"/>
      <c r="E398" s="31"/>
      <c r="F398" s="32"/>
      <c r="G398" s="32"/>
      <c r="H398" s="359" t="s">
        <v>352</v>
      </c>
      <c r="I398" s="360"/>
      <c r="J398" s="33">
        <f>+J391</f>
        <v>12</v>
      </c>
      <c r="K398" s="296"/>
    </row>
    <row r="399" spans="1:11" x14ac:dyDescent="0.25">
      <c r="A399" s="28"/>
      <c r="B399" s="158"/>
      <c r="C399" s="30"/>
      <c r="D399" s="30"/>
      <c r="E399" s="31"/>
      <c r="F399" s="32"/>
      <c r="G399" s="32"/>
      <c r="H399" s="32"/>
      <c r="I399" s="32"/>
      <c r="J399" s="33"/>
      <c r="K399" s="296"/>
    </row>
    <row r="400" spans="1:11" x14ac:dyDescent="0.25">
      <c r="A400" s="294" t="s">
        <v>4</v>
      </c>
      <c r="B400" s="368" t="s">
        <v>336</v>
      </c>
      <c r="C400" s="294" t="s">
        <v>337</v>
      </c>
      <c r="D400" s="307" t="s">
        <v>6</v>
      </c>
      <c r="E400" s="307" t="s">
        <v>338</v>
      </c>
      <c r="F400" s="307" t="s">
        <v>339</v>
      </c>
      <c r="G400" s="294" t="s">
        <v>340</v>
      </c>
      <c r="H400" s="294" t="s">
        <v>341</v>
      </c>
      <c r="I400" s="294" t="s">
        <v>34</v>
      </c>
      <c r="J400" s="294" t="s">
        <v>324</v>
      </c>
      <c r="K400" s="294" t="s">
        <v>342</v>
      </c>
    </row>
    <row r="401" spans="1:11" x14ac:dyDescent="0.25">
      <c r="A401" s="294"/>
      <c r="B401" s="368"/>
      <c r="C401" s="294"/>
      <c r="D401" s="308"/>
      <c r="E401" s="308"/>
      <c r="F401" s="308"/>
      <c r="G401" s="294"/>
      <c r="H401" s="294"/>
      <c r="I401" s="294"/>
      <c r="J401" s="294"/>
      <c r="K401" s="294"/>
    </row>
    <row r="402" spans="1:11" x14ac:dyDescent="0.25">
      <c r="A402" s="28"/>
      <c r="B402" s="158"/>
      <c r="C402" s="30"/>
      <c r="D402" s="30"/>
      <c r="E402" s="31"/>
      <c r="F402" s="32"/>
      <c r="G402" s="32"/>
      <c r="H402" s="32"/>
      <c r="I402" s="32"/>
      <c r="J402" s="33"/>
      <c r="K402" s="295"/>
    </row>
    <row r="403" spans="1:11" x14ac:dyDescent="0.25">
      <c r="A403" s="309" t="s">
        <v>170</v>
      </c>
      <c r="B403" s="317" t="s">
        <v>171</v>
      </c>
      <c r="C403" s="30"/>
      <c r="D403" s="31" t="s">
        <v>34</v>
      </c>
      <c r="E403" s="31"/>
      <c r="F403" s="32"/>
      <c r="G403" s="32"/>
      <c r="H403" s="32"/>
      <c r="I403" s="32">
        <v>4</v>
      </c>
      <c r="J403" s="32">
        <f>+I403</f>
        <v>4</v>
      </c>
      <c r="K403" s="296"/>
    </row>
    <row r="404" spans="1:11" x14ac:dyDescent="0.25">
      <c r="A404" s="310"/>
      <c r="B404" s="318"/>
      <c r="C404" s="30"/>
      <c r="D404" s="31"/>
      <c r="E404" s="31"/>
      <c r="F404" s="34"/>
      <c r="G404" s="34"/>
      <c r="H404" s="34"/>
      <c r="I404" s="35"/>
      <c r="J404" s="33"/>
      <c r="K404" s="296"/>
    </row>
    <row r="405" spans="1:11" x14ac:dyDescent="0.25">
      <c r="A405" s="310"/>
      <c r="B405" s="318"/>
      <c r="C405" s="30"/>
      <c r="D405" s="31"/>
      <c r="E405" s="31"/>
      <c r="F405" s="34"/>
      <c r="G405" s="34"/>
      <c r="H405" s="34"/>
      <c r="I405" s="35"/>
      <c r="J405" s="33"/>
      <c r="K405" s="296"/>
    </row>
    <row r="406" spans="1:11" x14ac:dyDescent="0.25">
      <c r="A406" s="310"/>
      <c r="B406" s="318"/>
      <c r="C406" s="30"/>
      <c r="D406" s="31"/>
      <c r="E406" s="31"/>
      <c r="F406" s="34"/>
      <c r="G406" s="34"/>
      <c r="H406" s="34"/>
      <c r="I406" s="35"/>
      <c r="J406" s="33"/>
      <c r="K406" s="296"/>
    </row>
    <row r="407" spans="1:11" x14ac:dyDescent="0.25">
      <c r="A407" s="28"/>
      <c r="B407" s="160"/>
      <c r="C407" s="40"/>
      <c r="D407" s="31"/>
      <c r="E407" s="31"/>
      <c r="F407" s="34"/>
      <c r="G407" s="34"/>
      <c r="H407" s="34"/>
      <c r="I407" s="35"/>
      <c r="J407" s="33"/>
      <c r="K407" s="296"/>
    </row>
    <row r="408" spans="1:11" x14ac:dyDescent="0.25">
      <c r="A408" s="28"/>
      <c r="B408" s="158"/>
      <c r="C408" s="30"/>
      <c r="D408" s="30"/>
      <c r="E408" s="31"/>
      <c r="F408" s="32"/>
      <c r="G408" s="32"/>
      <c r="H408" s="32"/>
      <c r="I408" s="32"/>
      <c r="J408" s="33"/>
      <c r="K408" s="296"/>
    </row>
    <row r="409" spans="1:11" x14ac:dyDescent="0.25">
      <c r="A409" s="28"/>
      <c r="B409" s="158"/>
      <c r="C409" s="30"/>
      <c r="D409" s="30"/>
      <c r="E409" s="31"/>
      <c r="F409" s="32"/>
      <c r="G409" s="32"/>
      <c r="H409" s="359" t="s">
        <v>352</v>
      </c>
      <c r="I409" s="360"/>
      <c r="J409" s="33">
        <f>+J403</f>
        <v>4</v>
      </c>
      <c r="K409" s="296"/>
    </row>
    <row r="410" spans="1:11" x14ac:dyDescent="0.25">
      <c r="A410" s="28"/>
      <c r="B410" s="162"/>
      <c r="C410" s="30"/>
      <c r="D410" s="30"/>
      <c r="E410" s="31"/>
      <c r="F410" s="32"/>
      <c r="G410" s="32"/>
      <c r="H410" s="32"/>
      <c r="I410" s="32"/>
      <c r="J410" s="33"/>
      <c r="K410" s="296"/>
    </row>
    <row r="411" spans="1:11" x14ac:dyDescent="0.25">
      <c r="A411" s="294" t="s">
        <v>4</v>
      </c>
      <c r="B411" s="368" t="s">
        <v>336</v>
      </c>
      <c r="C411" s="294" t="s">
        <v>337</v>
      </c>
      <c r="D411" s="307" t="s">
        <v>6</v>
      </c>
      <c r="E411" s="307" t="s">
        <v>338</v>
      </c>
      <c r="F411" s="307" t="s">
        <v>339</v>
      </c>
      <c r="G411" s="294" t="s">
        <v>340</v>
      </c>
      <c r="H411" s="294" t="s">
        <v>341</v>
      </c>
      <c r="I411" s="294" t="s">
        <v>34</v>
      </c>
      <c r="J411" s="294" t="s">
        <v>324</v>
      </c>
      <c r="K411" s="294" t="s">
        <v>342</v>
      </c>
    </row>
    <row r="412" spans="1:11" x14ac:dyDescent="0.25">
      <c r="A412" s="294"/>
      <c r="B412" s="368"/>
      <c r="C412" s="294"/>
      <c r="D412" s="308"/>
      <c r="E412" s="308"/>
      <c r="F412" s="308"/>
      <c r="G412" s="294"/>
      <c r="H412" s="294"/>
      <c r="I412" s="294"/>
      <c r="J412" s="294"/>
      <c r="K412" s="294"/>
    </row>
    <row r="413" spans="1:11" x14ac:dyDescent="0.25">
      <c r="A413" s="28"/>
      <c r="B413" s="158"/>
      <c r="C413" s="30"/>
      <c r="D413" s="30"/>
      <c r="E413" s="31"/>
      <c r="F413" s="32"/>
      <c r="G413" s="32"/>
      <c r="H413" s="32"/>
      <c r="I413" s="32"/>
      <c r="J413" s="33"/>
      <c r="K413" s="295"/>
    </row>
    <row r="414" spans="1:11" x14ac:dyDescent="0.25">
      <c r="A414" s="309" t="s">
        <v>172</v>
      </c>
      <c r="B414" s="317" t="s">
        <v>173</v>
      </c>
      <c r="C414" s="30"/>
      <c r="D414" s="31" t="s">
        <v>25</v>
      </c>
      <c r="E414" s="31"/>
      <c r="F414" s="32"/>
      <c r="G414" s="32"/>
      <c r="H414" s="32"/>
      <c r="I414" s="32">
        <v>35</v>
      </c>
      <c r="J414" s="32">
        <f>+I414</f>
        <v>35</v>
      </c>
      <c r="K414" s="296"/>
    </row>
    <row r="415" spans="1:11" x14ac:dyDescent="0.25">
      <c r="A415" s="310"/>
      <c r="B415" s="318"/>
      <c r="C415" s="30"/>
      <c r="D415" s="31"/>
      <c r="E415" s="154"/>
      <c r="F415" s="34"/>
      <c r="G415" s="34"/>
      <c r="H415" s="34"/>
      <c r="I415" s="35"/>
      <c r="J415" s="33"/>
      <c r="K415" s="296"/>
    </row>
    <row r="416" spans="1:11" x14ac:dyDescent="0.25">
      <c r="A416" s="310"/>
      <c r="B416" s="318"/>
      <c r="C416" s="30"/>
      <c r="D416" s="31"/>
      <c r="E416" s="31"/>
      <c r="F416" s="34"/>
      <c r="G416" s="34"/>
      <c r="H416" s="34"/>
      <c r="I416" s="35"/>
      <c r="J416" s="33"/>
      <c r="K416" s="296"/>
    </row>
    <row r="417" spans="1:11" x14ac:dyDescent="0.25">
      <c r="A417" s="310"/>
      <c r="B417" s="318"/>
      <c r="C417" s="30"/>
      <c r="D417" s="31"/>
      <c r="E417" s="31"/>
      <c r="F417" s="34"/>
      <c r="G417" s="34"/>
      <c r="H417" s="34"/>
      <c r="I417" s="35"/>
      <c r="J417" s="33"/>
      <c r="K417" s="296"/>
    </row>
    <row r="418" spans="1:11" x14ac:dyDescent="0.25">
      <c r="A418" s="316"/>
      <c r="B418" s="319"/>
      <c r="C418" s="40"/>
      <c r="D418" s="31"/>
      <c r="E418" s="31"/>
      <c r="F418" s="34"/>
      <c r="G418" s="34"/>
      <c r="H418" s="34"/>
      <c r="I418" s="35"/>
      <c r="J418" s="33"/>
      <c r="K418" s="296"/>
    </row>
    <row r="419" spans="1:11" x14ac:dyDescent="0.25">
      <c r="A419" s="28"/>
      <c r="B419" s="158"/>
      <c r="C419" s="30"/>
      <c r="D419" s="30"/>
      <c r="E419" s="31"/>
      <c r="F419" s="32"/>
      <c r="G419" s="32"/>
      <c r="H419" s="32"/>
      <c r="I419" s="32"/>
      <c r="J419" s="33"/>
      <c r="K419" s="296"/>
    </row>
    <row r="420" spans="1:11" x14ac:dyDescent="0.25">
      <c r="A420" s="28"/>
      <c r="B420" s="158"/>
      <c r="C420" s="30"/>
      <c r="D420" s="30"/>
      <c r="E420" s="31"/>
      <c r="F420" s="32"/>
      <c r="G420" s="32"/>
      <c r="H420" s="359" t="s">
        <v>352</v>
      </c>
      <c r="I420" s="360"/>
      <c r="J420" s="33">
        <f>+J414</f>
        <v>35</v>
      </c>
      <c r="K420" s="296"/>
    </row>
    <row r="421" spans="1:11" x14ac:dyDescent="0.25">
      <c r="A421" s="28"/>
      <c r="B421" s="162"/>
      <c r="C421" s="30"/>
      <c r="D421" s="30"/>
      <c r="E421" s="31"/>
      <c r="F421" s="32"/>
      <c r="G421" s="32"/>
      <c r="H421" s="32"/>
      <c r="I421" s="32"/>
      <c r="J421" s="33"/>
      <c r="K421" s="296"/>
    </row>
    <row r="422" spans="1:11" x14ac:dyDescent="0.25">
      <c r="A422" s="294" t="s">
        <v>4</v>
      </c>
      <c r="B422" s="368" t="s">
        <v>336</v>
      </c>
      <c r="C422" s="294" t="s">
        <v>337</v>
      </c>
      <c r="D422" s="307" t="s">
        <v>6</v>
      </c>
      <c r="E422" s="307" t="s">
        <v>338</v>
      </c>
      <c r="F422" s="307" t="s">
        <v>339</v>
      </c>
      <c r="G422" s="294" t="s">
        <v>340</v>
      </c>
      <c r="H422" s="294" t="s">
        <v>341</v>
      </c>
      <c r="I422" s="294" t="s">
        <v>34</v>
      </c>
      <c r="J422" s="294" t="s">
        <v>324</v>
      </c>
      <c r="K422" s="294" t="s">
        <v>342</v>
      </c>
    </row>
    <row r="423" spans="1:11" x14ac:dyDescent="0.25">
      <c r="A423" s="294"/>
      <c r="B423" s="368"/>
      <c r="C423" s="294"/>
      <c r="D423" s="308"/>
      <c r="E423" s="308"/>
      <c r="F423" s="308"/>
      <c r="G423" s="294"/>
      <c r="H423" s="294"/>
      <c r="I423" s="294"/>
      <c r="J423" s="294"/>
      <c r="K423" s="294"/>
    </row>
    <row r="424" spans="1:11" x14ac:dyDescent="0.25">
      <c r="A424" s="28"/>
      <c r="B424" s="158"/>
      <c r="C424" s="30"/>
      <c r="D424" s="30"/>
      <c r="E424" s="31"/>
      <c r="F424" s="32"/>
      <c r="G424" s="32"/>
      <c r="H424" s="32"/>
      <c r="I424" s="32"/>
      <c r="J424" s="33"/>
      <c r="K424" s="295"/>
    </row>
    <row r="425" spans="1:11" x14ac:dyDescent="0.25">
      <c r="A425" s="309" t="s">
        <v>174</v>
      </c>
      <c r="B425" s="317" t="s">
        <v>175</v>
      </c>
      <c r="C425" s="30"/>
      <c r="D425" s="31" t="s">
        <v>34</v>
      </c>
      <c r="E425" s="31"/>
      <c r="F425" s="32"/>
      <c r="G425" s="32"/>
      <c r="H425" s="32"/>
      <c r="I425" s="32">
        <v>4</v>
      </c>
      <c r="J425" s="32">
        <f>+I425</f>
        <v>4</v>
      </c>
      <c r="K425" s="296"/>
    </row>
    <row r="426" spans="1:11" x14ac:dyDescent="0.25">
      <c r="A426" s="310"/>
      <c r="B426" s="318"/>
      <c r="C426" s="30"/>
      <c r="D426" s="31"/>
      <c r="E426" s="31"/>
      <c r="F426" s="34"/>
      <c r="G426" s="34"/>
      <c r="H426" s="34"/>
      <c r="I426" s="35"/>
      <c r="J426" s="33"/>
      <c r="K426" s="296"/>
    </row>
    <row r="427" spans="1:11" x14ac:dyDescent="0.25">
      <c r="A427" s="310"/>
      <c r="B427" s="318"/>
      <c r="C427" s="30"/>
      <c r="D427" s="31"/>
      <c r="E427" s="31"/>
      <c r="F427" s="34"/>
      <c r="G427" s="34"/>
      <c r="H427" s="34"/>
      <c r="I427" s="35"/>
      <c r="J427" s="33"/>
      <c r="K427" s="296"/>
    </row>
    <row r="428" spans="1:11" x14ac:dyDescent="0.25">
      <c r="A428" s="310"/>
      <c r="B428" s="318"/>
      <c r="C428" s="30"/>
      <c r="D428" s="31"/>
      <c r="E428" s="31"/>
      <c r="F428" s="34"/>
      <c r="G428" s="34"/>
      <c r="H428" s="34"/>
      <c r="I428" s="35"/>
      <c r="J428" s="33"/>
      <c r="K428" s="296"/>
    </row>
    <row r="429" spans="1:11" x14ac:dyDescent="0.25">
      <c r="A429" s="316"/>
      <c r="B429" s="319"/>
      <c r="C429" s="40"/>
      <c r="D429" s="31"/>
      <c r="E429" s="31"/>
      <c r="F429" s="34"/>
      <c r="G429" s="34"/>
      <c r="H429" s="34"/>
      <c r="I429" s="35"/>
      <c r="J429" s="33"/>
      <c r="K429" s="296"/>
    </row>
    <row r="430" spans="1:11" x14ac:dyDescent="0.25">
      <c r="A430" s="28"/>
      <c r="B430" s="158"/>
      <c r="C430" s="30"/>
      <c r="D430" s="30"/>
      <c r="E430" s="31"/>
      <c r="F430" s="32"/>
      <c r="G430" s="32"/>
      <c r="H430" s="32"/>
      <c r="I430" s="32"/>
      <c r="J430" s="33"/>
      <c r="K430" s="296"/>
    </row>
    <row r="431" spans="1:11" x14ac:dyDescent="0.25">
      <c r="A431" s="28"/>
      <c r="B431" s="158"/>
      <c r="C431" s="30"/>
      <c r="D431" s="30"/>
      <c r="E431" s="31"/>
      <c r="F431" s="32"/>
      <c r="G431" s="32"/>
      <c r="H431" s="359" t="s">
        <v>352</v>
      </c>
      <c r="I431" s="360"/>
      <c r="J431" s="33">
        <f>+J425</f>
        <v>4</v>
      </c>
      <c r="K431" s="296"/>
    </row>
    <row r="432" spans="1:11" x14ac:dyDescent="0.25">
      <c r="A432" s="28"/>
      <c r="B432" s="162"/>
      <c r="C432" s="30"/>
      <c r="D432" s="30"/>
      <c r="E432" s="31"/>
      <c r="F432" s="32"/>
      <c r="G432" s="32"/>
      <c r="H432" s="32"/>
      <c r="I432" s="32"/>
      <c r="J432" s="33"/>
      <c r="K432" s="297"/>
    </row>
    <row r="433" spans="1:11" x14ac:dyDescent="0.25">
      <c r="A433" s="294" t="s">
        <v>4</v>
      </c>
      <c r="B433" s="368" t="s">
        <v>336</v>
      </c>
      <c r="C433" s="294" t="s">
        <v>337</v>
      </c>
      <c r="D433" s="307" t="s">
        <v>6</v>
      </c>
      <c r="E433" s="307" t="s">
        <v>338</v>
      </c>
      <c r="F433" s="307" t="s">
        <v>339</v>
      </c>
      <c r="G433" s="294" t="s">
        <v>340</v>
      </c>
      <c r="H433" s="294" t="s">
        <v>341</v>
      </c>
      <c r="I433" s="294" t="s">
        <v>34</v>
      </c>
      <c r="J433" s="294" t="s">
        <v>324</v>
      </c>
      <c r="K433" s="294" t="s">
        <v>342</v>
      </c>
    </row>
    <row r="434" spans="1:11" x14ac:dyDescent="0.25">
      <c r="A434" s="294"/>
      <c r="B434" s="368"/>
      <c r="C434" s="294"/>
      <c r="D434" s="308"/>
      <c r="E434" s="308"/>
      <c r="F434" s="308"/>
      <c r="G434" s="294"/>
      <c r="H434" s="294"/>
      <c r="I434" s="294"/>
      <c r="J434" s="294"/>
      <c r="K434" s="294"/>
    </row>
    <row r="435" spans="1:11" x14ac:dyDescent="0.25">
      <c r="A435" s="28"/>
      <c r="B435" s="158"/>
      <c r="C435" s="30"/>
      <c r="D435" s="30"/>
      <c r="E435" s="31"/>
      <c r="F435" s="32"/>
      <c r="G435" s="32"/>
      <c r="H435" s="32"/>
      <c r="I435" s="32"/>
      <c r="J435" s="33"/>
      <c r="K435" s="295"/>
    </row>
    <row r="436" spans="1:11" ht="15" customHeight="1" x14ac:dyDescent="0.25">
      <c r="A436" s="309" t="s">
        <v>176</v>
      </c>
      <c r="B436" s="317" t="s">
        <v>177</v>
      </c>
      <c r="C436" s="30"/>
      <c r="D436" s="31" t="s">
        <v>34</v>
      </c>
      <c r="E436" s="31"/>
      <c r="F436" s="32"/>
      <c r="G436" s="32"/>
      <c r="H436" s="32"/>
      <c r="I436" s="32">
        <v>4</v>
      </c>
      <c r="J436" s="32">
        <f>+I436</f>
        <v>4</v>
      </c>
      <c r="K436" s="296"/>
    </row>
    <row r="437" spans="1:11" x14ac:dyDescent="0.25">
      <c r="A437" s="310"/>
      <c r="B437" s="318"/>
      <c r="C437" s="30"/>
      <c r="D437" s="31"/>
      <c r="E437" s="31"/>
      <c r="F437" s="34"/>
      <c r="G437" s="34"/>
      <c r="H437" s="34"/>
      <c r="I437" s="35"/>
      <c r="J437" s="33"/>
      <c r="K437" s="296"/>
    </row>
    <row r="438" spans="1:11" x14ac:dyDescent="0.25">
      <c r="A438" s="310"/>
      <c r="B438" s="318"/>
      <c r="C438" s="30"/>
      <c r="D438" s="31"/>
      <c r="E438" s="31"/>
      <c r="F438" s="34"/>
      <c r="G438" s="34"/>
      <c r="H438" s="34"/>
      <c r="I438" s="35"/>
      <c r="J438" s="33"/>
      <c r="K438" s="296"/>
    </row>
    <row r="439" spans="1:11" x14ac:dyDescent="0.25">
      <c r="A439" s="310"/>
      <c r="B439" s="318"/>
      <c r="C439" s="30"/>
      <c r="D439" s="31"/>
      <c r="E439" s="31"/>
      <c r="F439" s="34"/>
      <c r="G439" s="34"/>
      <c r="H439" s="34"/>
      <c r="I439" s="35"/>
      <c r="J439" s="33"/>
      <c r="K439" s="296"/>
    </row>
    <row r="440" spans="1:11" x14ac:dyDescent="0.25">
      <c r="A440" s="316"/>
      <c r="B440" s="318"/>
      <c r="C440" s="40"/>
      <c r="D440" s="31"/>
      <c r="E440" s="31"/>
      <c r="F440" s="34"/>
      <c r="G440" s="34"/>
      <c r="H440" s="34"/>
      <c r="I440" s="35"/>
      <c r="J440" s="33"/>
      <c r="K440" s="296"/>
    </row>
    <row r="441" spans="1:11" x14ac:dyDescent="0.25">
      <c r="A441" s="28"/>
      <c r="B441" s="318"/>
      <c r="C441" s="30"/>
      <c r="D441" s="30"/>
      <c r="E441" s="31"/>
      <c r="F441" s="32"/>
      <c r="G441" s="32"/>
      <c r="H441" s="32"/>
      <c r="I441" s="32"/>
      <c r="J441" s="33"/>
      <c r="K441" s="296"/>
    </row>
    <row r="442" spans="1:11" x14ac:dyDescent="0.25">
      <c r="A442" s="28"/>
      <c r="B442" s="319"/>
      <c r="C442" s="30"/>
      <c r="D442" s="30"/>
      <c r="E442" s="31"/>
      <c r="F442" s="32"/>
      <c r="G442" s="32"/>
      <c r="H442" s="359" t="s">
        <v>352</v>
      </c>
      <c r="I442" s="360"/>
      <c r="J442" s="33">
        <f>+J436</f>
        <v>4</v>
      </c>
      <c r="K442" s="296"/>
    </row>
    <row r="443" spans="1:11" x14ac:dyDescent="0.25">
      <c r="A443" s="28"/>
      <c r="B443" s="162"/>
      <c r="C443" s="30"/>
      <c r="D443" s="30"/>
      <c r="E443" s="31"/>
      <c r="F443" s="32"/>
      <c r="G443" s="32"/>
      <c r="H443" s="32"/>
      <c r="I443" s="32"/>
      <c r="J443" s="33"/>
      <c r="K443" s="297"/>
    </row>
    <row r="444" spans="1:11" x14ac:dyDescent="0.25">
      <c r="A444" s="294" t="s">
        <v>4</v>
      </c>
      <c r="B444" s="368" t="s">
        <v>336</v>
      </c>
      <c r="C444" s="294" t="s">
        <v>337</v>
      </c>
      <c r="D444" s="307" t="s">
        <v>6</v>
      </c>
      <c r="E444" s="307" t="s">
        <v>338</v>
      </c>
      <c r="F444" s="307" t="s">
        <v>339</v>
      </c>
      <c r="G444" s="294" t="s">
        <v>340</v>
      </c>
      <c r="H444" s="294" t="s">
        <v>341</v>
      </c>
      <c r="I444" s="294" t="s">
        <v>34</v>
      </c>
      <c r="J444" s="294" t="s">
        <v>324</v>
      </c>
      <c r="K444" s="294" t="s">
        <v>342</v>
      </c>
    </row>
    <row r="445" spans="1:11" x14ac:dyDescent="0.25">
      <c r="A445" s="294"/>
      <c r="B445" s="368"/>
      <c r="C445" s="294"/>
      <c r="D445" s="308"/>
      <c r="E445" s="308"/>
      <c r="F445" s="308"/>
      <c r="G445" s="294"/>
      <c r="H445" s="294"/>
      <c r="I445" s="294"/>
      <c r="J445" s="294"/>
      <c r="K445" s="294"/>
    </row>
    <row r="446" spans="1:11" x14ac:dyDescent="0.25">
      <c r="A446" s="28"/>
      <c r="B446" s="158"/>
      <c r="C446" s="30"/>
      <c r="D446" s="30"/>
      <c r="E446" s="31"/>
      <c r="F446" s="32"/>
      <c r="G446" s="32"/>
      <c r="H446" s="32"/>
      <c r="I446" s="32"/>
      <c r="J446" s="33"/>
      <c r="K446" s="295"/>
    </row>
    <row r="447" spans="1:11" x14ac:dyDescent="0.25">
      <c r="A447" s="309" t="s">
        <v>178</v>
      </c>
      <c r="B447" s="317" t="s">
        <v>999</v>
      </c>
      <c r="C447" s="30"/>
      <c r="D447" s="31" t="s">
        <v>34</v>
      </c>
      <c r="E447" s="31"/>
      <c r="F447" s="32"/>
      <c r="G447" s="32"/>
      <c r="H447" s="32"/>
      <c r="I447" s="32">
        <v>4</v>
      </c>
      <c r="J447" s="32">
        <f>+I447</f>
        <v>4</v>
      </c>
      <c r="K447" s="296"/>
    </row>
    <row r="448" spans="1:11" x14ac:dyDescent="0.25">
      <c r="A448" s="310"/>
      <c r="B448" s="318"/>
      <c r="C448" s="30"/>
      <c r="D448" s="31"/>
      <c r="E448" s="31"/>
      <c r="F448" s="34"/>
      <c r="G448" s="34"/>
      <c r="H448" s="34"/>
      <c r="I448" s="35"/>
      <c r="J448" s="33"/>
      <c r="K448" s="296"/>
    </row>
    <row r="449" spans="1:11" x14ac:dyDescent="0.25">
      <c r="A449" s="310"/>
      <c r="B449" s="318"/>
      <c r="C449" s="30"/>
      <c r="D449" s="31"/>
      <c r="E449" s="31"/>
      <c r="F449" s="34"/>
      <c r="G449" s="34"/>
      <c r="H449" s="34"/>
      <c r="I449" s="35"/>
      <c r="J449" s="33"/>
      <c r="K449" s="296"/>
    </row>
    <row r="450" spans="1:11" x14ac:dyDescent="0.25">
      <c r="A450" s="310"/>
      <c r="B450" s="318"/>
      <c r="C450" s="30"/>
      <c r="D450" s="31"/>
      <c r="E450" s="31"/>
      <c r="F450" s="34"/>
      <c r="G450" s="34"/>
      <c r="H450" s="34"/>
      <c r="I450" s="35"/>
      <c r="J450" s="33"/>
      <c r="K450" s="296"/>
    </row>
    <row r="451" spans="1:11" x14ac:dyDescent="0.25">
      <c r="A451" s="316"/>
      <c r="B451" s="318"/>
      <c r="C451" s="40"/>
      <c r="D451" s="31"/>
      <c r="E451" s="31"/>
      <c r="F451" s="34"/>
      <c r="G451" s="34"/>
      <c r="H451" s="34"/>
      <c r="I451" s="35"/>
      <c r="J451" s="33"/>
      <c r="K451" s="296"/>
    </row>
    <row r="452" spans="1:11" x14ac:dyDescent="0.25">
      <c r="A452" s="28"/>
      <c r="B452" s="318"/>
      <c r="C452" s="30"/>
      <c r="D452" s="30"/>
      <c r="E452" s="31"/>
      <c r="F452" s="32"/>
      <c r="G452" s="32"/>
      <c r="H452" s="32"/>
      <c r="I452" s="32"/>
      <c r="J452" s="33"/>
      <c r="K452" s="296"/>
    </row>
    <row r="453" spans="1:11" x14ac:dyDescent="0.25">
      <c r="A453" s="28"/>
      <c r="B453" s="319"/>
      <c r="C453" s="30"/>
      <c r="D453" s="30"/>
      <c r="E453" s="31"/>
      <c r="F453" s="32"/>
      <c r="G453" s="32"/>
      <c r="H453" s="359" t="s">
        <v>352</v>
      </c>
      <c r="I453" s="360"/>
      <c r="J453" s="33">
        <f>+J447</f>
        <v>4</v>
      </c>
      <c r="K453" s="296"/>
    </row>
    <row r="454" spans="1:11" x14ac:dyDescent="0.25">
      <c r="A454" s="28"/>
      <c r="B454" s="162"/>
      <c r="C454" s="30"/>
      <c r="D454" s="30"/>
      <c r="E454" s="31"/>
      <c r="F454" s="32"/>
      <c r="G454" s="32"/>
      <c r="H454" s="32"/>
      <c r="I454" s="32"/>
      <c r="J454" s="33"/>
      <c r="K454" s="297"/>
    </row>
    <row r="455" spans="1:11" x14ac:dyDescent="0.25">
      <c r="A455" s="294" t="s">
        <v>4</v>
      </c>
      <c r="B455" s="294" t="s">
        <v>336</v>
      </c>
      <c r="C455" s="294" t="s">
        <v>337</v>
      </c>
      <c r="D455" s="307" t="s">
        <v>6</v>
      </c>
      <c r="E455" s="307" t="s">
        <v>338</v>
      </c>
      <c r="F455" s="307" t="s">
        <v>339</v>
      </c>
      <c r="G455" s="294" t="s">
        <v>340</v>
      </c>
      <c r="H455" s="294" t="s">
        <v>341</v>
      </c>
      <c r="I455" s="294" t="s">
        <v>34</v>
      </c>
      <c r="J455" s="294" t="s">
        <v>324</v>
      </c>
      <c r="K455" s="294" t="s">
        <v>342</v>
      </c>
    </row>
    <row r="456" spans="1:11" x14ac:dyDescent="0.25">
      <c r="A456" s="294"/>
      <c r="B456" s="294"/>
      <c r="C456" s="294"/>
      <c r="D456" s="308"/>
      <c r="E456" s="308"/>
      <c r="F456" s="308"/>
      <c r="G456" s="294"/>
      <c r="H456" s="294"/>
      <c r="I456" s="294"/>
      <c r="J456" s="294"/>
      <c r="K456" s="294"/>
    </row>
    <row r="457" spans="1:11" x14ac:dyDescent="0.25">
      <c r="A457" s="28"/>
      <c r="B457" s="29"/>
      <c r="C457" s="30"/>
      <c r="D457" s="30"/>
      <c r="E457" s="31"/>
      <c r="F457" s="32"/>
      <c r="G457" s="32"/>
      <c r="H457" s="32"/>
      <c r="I457" s="32"/>
      <c r="J457" s="33"/>
      <c r="K457" s="295"/>
    </row>
    <row r="458" spans="1:11" ht="15" customHeight="1" x14ac:dyDescent="0.25">
      <c r="A458" s="309" t="s">
        <v>180</v>
      </c>
      <c r="B458" s="317" t="s">
        <v>181</v>
      </c>
      <c r="C458" s="30"/>
      <c r="D458" s="31" t="s">
        <v>34</v>
      </c>
      <c r="E458" s="31"/>
      <c r="F458" s="32"/>
      <c r="G458" s="32"/>
      <c r="H458" s="32"/>
      <c r="I458" s="32">
        <v>16</v>
      </c>
      <c r="J458" s="32">
        <f>+I458</f>
        <v>16</v>
      </c>
      <c r="K458" s="296"/>
    </row>
    <row r="459" spans="1:11" x14ac:dyDescent="0.25">
      <c r="A459" s="310"/>
      <c r="B459" s="318"/>
      <c r="C459" s="30"/>
      <c r="D459" s="31"/>
      <c r="E459" s="31"/>
      <c r="F459" s="34"/>
      <c r="G459" s="34"/>
      <c r="H459" s="34"/>
      <c r="I459" s="35"/>
      <c r="J459" s="33"/>
      <c r="K459" s="296"/>
    </row>
    <row r="460" spans="1:11" x14ac:dyDescent="0.25">
      <c r="A460" s="310"/>
      <c r="B460" s="318"/>
      <c r="C460" s="30"/>
      <c r="D460" s="31"/>
      <c r="E460" s="31"/>
      <c r="F460" s="34"/>
      <c r="G460" s="34"/>
      <c r="H460" s="34"/>
      <c r="I460" s="35"/>
      <c r="J460" s="33"/>
      <c r="K460" s="296"/>
    </row>
    <row r="461" spans="1:11" x14ac:dyDescent="0.25">
      <c r="A461" s="310"/>
      <c r="B461" s="318"/>
      <c r="C461" s="30"/>
      <c r="D461" s="31"/>
      <c r="E461" s="31"/>
      <c r="F461" s="34"/>
      <c r="G461" s="34"/>
      <c r="H461" s="34"/>
      <c r="I461" s="35"/>
      <c r="J461" s="33"/>
      <c r="K461" s="296"/>
    </row>
    <row r="462" spans="1:11" x14ac:dyDescent="0.25">
      <c r="A462" s="28"/>
      <c r="B462" s="318"/>
      <c r="C462" s="30"/>
      <c r="D462" s="31"/>
      <c r="E462" s="31"/>
      <c r="F462" s="32"/>
      <c r="G462" s="38"/>
      <c r="H462" s="38"/>
      <c r="I462" s="39"/>
      <c r="J462" s="36"/>
      <c r="K462" s="296"/>
    </row>
    <row r="463" spans="1:11" x14ac:dyDescent="0.25">
      <c r="A463" s="28"/>
      <c r="B463" s="319"/>
      <c r="C463" s="30"/>
      <c r="D463" s="30"/>
      <c r="E463" s="31"/>
      <c r="F463" s="32"/>
      <c r="G463" s="32"/>
      <c r="H463" s="359" t="s">
        <v>352</v>
      </c>
      <c r="I463" s="360"/>
      <c r="J463" s="33">
        <f>+J458</f>
        <v>16</v>
      </c>
      <c r="K463" s="296"/>
    </row>
    <row r="464" spans="1:11" x14ac:dyDescent="0.25">
      <c r="A464" s="28"/>
      <c r="B464" s="29"/>
      <c r="C464" s="30"/>
      <c r="D464" s="30"/>
      <c r="E464" s="31"/>
      <c r="F464" s="32"/>
      <c r="G464" s="32"/>
      <c r="H464" s="32"/>
      <c r="I464" s="32"/>
      <c r="J464" s="33"/>
      <c r="K464" s="296"/>
    </row>
    <row r="465" spans="1:11" x14ac:dyDescent="0.25">
      <c r="A465" s="294" t="s">
        <v>4</v>
      </c>
      <c r="B465" s="294" t="s">
        <v>336</v>
      </c>
      <c r="C465" s="294" t="s">
        <v>337</v>
      </c>
      <c r="D465" s="307" t="s">
        <v>6</v>
      </c>
      <c r="E465" s="307" t="s">
        <v>338</v>
      </c>
      <c r="F465" s="307" t="s">
        <v>339</v>
      </c>
      <c r="G465" s="294" t="s">
        <v>340</v>
      </c>
      <c r="H465" s="294" t="s">
        <v>341</v>
      </c>
      <c r="I465" s="294" t="s">
        <v>34</v>
      </c>
      <c r="J465" s="294" t="s">
        <v>324</v>
      </c>
      <c r="K465" s="294" t="s">
        <v>342</v>
      </c>
    </row>
    <row r="466" spans="1:11" x14ac:dyDescent="0.25">
      <c r="A466" s="294"/>
      <c r="B466" s="294"/>
      <c r="C466" s="294"/>
      <c r="D466" s="308"/>
      <c r="E466" s="308"/>
      <c r="F466" s="308"/>
      <c r="G466" s="294"/>
      <c r="H466" s="294"/>
      <c r="I466" s="294"/>
      <c r="J466" s="294"/>
      <c r="K466" s="294"/>
    </row>
    <row r="467" spans="1:11" x14ac:dyDescent="0.25">
      <c r="A467" s="28"/>
      <c r="B467" s="29"/>
      <c r="C467" s="30"/>
      <c r="D467" s="30"/>
      <c r="E467" s="31"/>
      <c r="F467" s="32"/>
      <c r="G467" s="32"/>
      <c r="H467" s="32"/>
      <c r="I467" s="32"/>
      <c r="J467" s="33"/>
      <c r="K467" s="295"/>
    </row>
    <row r="468" spans="1:11" x14ac:dyDescent="0.25">
      <c r="A468" s="309" t="s">
        <v>182</v>
      </c>
      <c r="B468" s="369" t="s">
        <v>183</v>
      </c>
      <c r="C468" s="30"/>
      <c r="D468" s="31" t="s">
        <v>34</v>
      </c>
      <c r="E468" s="31"/>
      <c r="F468" s="32"/>
      <c r="G468" s="32"/>
      <c r="H468" s="32"/>
      <c r="I468" s="32">
        <v>8</v>
      </c>
      <c r="J468" s="32">
        <f>+I468</f>
        <v>8</v>
      </c>
      <c r="K468" s="296"/>
    </row>
    <row r="469" spans="1:11" x14ac:dyDescent="0.25">
      <c r="A469" s="310"/>
      <c r="B469" s="370"/>
      <c r="C469" s="30"/>
      <c r="D469" s="31"/>
      <c r="E469" s="31"/>
      <c r="F469" s="34"/>
      <c r="G469" s="34"/>
      <c r="H469" s="34"/>
      <c r="I469" s="35"/>
      <c r="J469" s="33"/>
      <c r="K469" s="296"/>
    </row>
    <row r="470" spans="1:11" x14ac:dyDescent="0.25">
      <c r="A470" s="310"/>
      <c r="B470" s="370"/>
      <c r="C470" s="30"/>
      <c r="D470" s="31"/>
      <c r="E470" s="31"/>
      <c r="F470" s="34"/>
      <c r="G470" s="34"/>
      <c r="H470" s="34"/>
      <c r="I470" s="35"/>
      <c r="J470" s="33"/>
      <c r="K470" s="296"/>
    </row>
    <row r="471" spans="1:11" x14ac:dyDescent="0.25">
      <c r="A471" s="310"/>
      <c r="B471" s="370"/>
      <c r="C471" s="30"/>
      <c r="D471" s="31"/>
      <c r="E471" s="31"/>
      <c r="F471" s="34"/>
      <c r="G471" s="34"/>
      <c r="H471" s="34"/>
      <c r="I471" s="35"/>
      <c r="J471" s="33"/>
      <c r="K471" s="296"/>
    </row>
    <row r="472" spans="1:11" x14ac:dyDescent="0.25">
      <c r="A472" s="28"/>
      <c r="B472" s="37"/>
      <c r="C472" s="30"/>
      <c r="D472" s="31"/>
      <c r="E472" s="31"/>
      <c r="F472" s="34"/>
      <c r="G472" s="34"/>
      <c r="H472" s="34"/>
      <c r="I472" s="35"/>
      <c r="J472" s="36"/>
      <c r="K472" s="296"/>
    </row>
    <row r="473" spans="1:11" x14ac:dyDescent="0.25">
      <c r="A473" s="28"/>
      <c r="B473" s="36"/>
      <c r="C473" s="30"/>
      <c r="D473" s="31"/>
      <c r="E473" s="31"/>
      <c r="F473" s="32"/>
      <c r="G473" s="38"/>
      <c r="H473" s="38"/>
      <c r="I473" s="39"/>
      <c r="J473" s="36"/>
      <c r="K473" s="296"/>
    </row>
    <row r="474" spans="1:11" x14ac:dyDescent="0.25">
      <c r="A474" s="28"/>
      <c r="B474" s="29"/>
      <c r="C474" s="30"/>
      <c r="D474" s="30"/>
      <c r="E474" s="31"/>
      <c r="F474" s="32"/>
      <c r="G474" s="32"/>
      <c r="H474" s="359" t="s">
        <v>352</v>
      </c>
      <c r="I474" s="360"/>
      <c r="J474" s="33">
        <f>+J468</f>
        <v>8</v>
      </c>
      <c r="K474" s="296"/>
    </row>
    <row r="475" spans="1:11" x14ac:dyDescent="0.25">
      <c r="A475" s="28"/>
      <c r="B475" s="29"/>
      <c r="C475" s="30"/>
      <c r="D475" s="30"/>
      <c r="E475" s="31"/>
      <c r="F475" s="32"/>
      <c r="G475" s="32"/>
      <c r="H475" s="32"/>
      <c r="I475" s="32"/>
      <c r="J475" s="33"/>
      <c r="K475" s="296"/>
    </row>
    <row r="476" spans="1:11" x14ac:dyDescent="0.25">
      <c r="A476" s="294" t="s">
        <v>4</v>
      </c>
      <c r="B476" s="294" t="s">
        <v>336</v>
      </c>
      <c r="C476" s="294" t="s">
        <v>337</v>
      </c>
      <c r="D476" s="307" t="s">
        <v>6</v>
      </c>
      <c r="E476" s="307" t="s">
        <v>338</v>
      </c>
      <c r="F476" s="307" t="s">
        <v>339</v>
      </c>
      <c r="G476" s="294" t="s">
        <v>340</v>
      </c>
      <c r="H476" s="294" t="s">
        <v>341</v>
      </c>
      <c r="I476" s="294" t="s">
        <v>34</v>
      </c>
      <c r="J476" s="294" t="s">
        <v>324</v>
      </c>
      <c r="K476" s="294" t="s">
        <v>342</v>
      </c>
    </row>
    <row r="477" spans="1:11" x14ac:dyDescent="0.25">
      <c r="A477" s="294"/>
      <c r="B477" s="294"/>
      <c r="C477" s="294"/>
      <c r="D477" s="308"/>
      <c r="E477" s="308"/>
      <c r="F477" s="308"/>
      <c r="G477" s="294"/>
      <c r="H477" s="294"/>
      <c r="I477" s="294"/>
      <c r="J477" s="294"/>
      <c r="K477" s="294"/>
    </row>
    <row r="478" spans="1:11" x14ac:dyDescent="0.25">
      <c r="A478" s="28"/>
      <c r="B478" s="29"/>
      <c r="C478" s="30"/>
      <c r="D478" s="30"/>
      <c r="E478" s="31"/>
      <c r="F478" s="32"/>
      <c r="G478" s="32"/>
      <c r="H478" s="32"/>
      <c r="I478" s="32"/>
      <c r="J478" s="33"/>
      <c r="K478" s="295"/>
    </row>
    <row r="479" spans="1:11" x14ac:dyDescent="0.25">
      <c r="A479" s="309" t="s">
        <v>184</v>
      </c>
      <c r="B479" s="369" t="s">
        <v>185</v>
      </c>
      <c r="C479" s="30"/>
      <c r="D479" s="31" t="s">
        <v>34</v>
      </c>
      <c r="E479" s="31"/>
      <c r="F479" s="32"/>
      <c r="G479" s="32"/>
      <c r="H479" s="32"/>
      <c r="I479" s="32">
        <v>12</v>
      </c>
      <c r="J479" s="32">
        <f>+I479</f>
        <v>12</v>
      </c>
      <c r="K479" s="296"/>
    </row>
    <row r="480" spans="1:11" x14ac:dyDescent="0.25">
      <c r="A480" s="310"/>
      <c r="B480" s="370"/>
      <c r="C480" s="30"/>
      <c r="D480" s="31"/>
      <c r="E480" s="31"/>
      <c r="F480" s="34"/>
      <c r="G480" s="34"/>
      <c r="H480" s="34"/>
      <c r="I480" s="35"/>
      <c r="J480" s="33"/>
      <c r="K480" s="296"/>
    </row>
    <row r="481" spans="1:11" x14ac:dyDescent="0.25">
      <c r="A481" s="310"/>
      <c r="B481" s="370"/>
      <c r="C481" s="30"/>
      <c r="D481" s="31"/>
      <c r="E481" s="31"/>
      <c r="F481" s="34"/>
      <c r="G481" s="34"/>
      <c r="H481" s="34"/>
      <c r="I481" s="35"/>
      <c r="J481" s="33"/>
      <c r="K481" s="296"/>
    </row>
    <row r="482" spans="1:11" x14ac:dyDescent="0.25">
      <c r="A482" s="310"/>
      <c r="B482" s="370"/>
      <c r="C482" s="30"/>
      <c r="D482" s="31"/>
      <c r="E482" s="31"/>
      <c r="F482" s="34"/>
      <c r="G482" s="34"/>
      <c r="H482" s="34"/>
      <c r="I482" s="35"/>
      <c r="J482" s="33"/>
      <c r="K482" s="296"/>
    </row>
    <row r="483" spans="1:11" x14ac:dyDescent="0.25">
      <c r="A483" s="28"/>
      <c r="B483" s="37"/>
      <c r="C483" s="30"/>
      <c r="D483" s="31"/>
      <c r="E483" s="31"/>
      <c r="F483" s="34"/>
      <c r="G483" s="34"/>
      <c r="H483" s="34"/>
      <c r="I483" s="35"/>
      <c r="J483" s="36"/>
      <c r="K483" s="296"/>
    </row>
    <row r="484" spans="1:11" x14ac:dyDescent="0.25">
      <c r="A484" s="28"/>
      <c r="B484" s="36"/>
      <c r="C484" s="30"/>
      <c r="D484" s="31"/>
      <c r="E484" s="31"/>
      <c r="F484" s="32"/>
      <c r="G484" s="38"/>
      <c r="H484" s="38"/>
      <c r="I484" s="39"/>
      <c r="J484" s="36"/>
      <c r="K484" s="296"/>
    </row>
    <row r="485" spans="1:11" x14ac:dyDescent="0.25">
      <c r="A485" s="28"/>
      <c r="B485" s="29"/>
      <c r="C485" s="30"/>
      <c r="D485" s="30"/>
      <c r="E485" s="31"/>
      <c r="F485" s="32"/>
      <c r="G485" s="32"/>
      <c r="H485" s="359" t="s">
        <v>352</v>
      </c>
      <c r="I485" s="360"/>
      <c r="J485" s="33">
        <f>+J479</f>
        <v>12</v>
      </c>
      <c r="K485" s="296"/>
    </row>
    <row r="486" spans="1:11" x14ac:dyDescent="0.25">
      <c r="A486" s="28"/>
      <c r="B486" s="29"/>
      <c r="C486" s="30"/>
      <c r="D486" s="30"/>
      <c r="E486" s="31"/>
      <c r="F486" s="32"/>
      <c r="G486" s="32"/>
      <c r="H486" s="32"/>
      <c r="I486" s="32"/>
      <c r="J486" s="33"/>
      <c r="K486" s="296"/>
    </row>
    <row r="487" spans="1:11" x14ac:dyDescent="0.25">
      <c r="A487" s="294" t="s">
        <v>4</v>
      </c>
      <c r="B487" s="294" t="s">
        <v>336</v>
      </c>
      <c r="C487" s="294" t="s">
        <v>337</v>
      </c>
      <c r="D487" s="307" t="s">
        <v>6</v>
      </c>
      <c r="E487" s="307" t="s">
        <v>338</v>
      </c>
      <c r="F487" s="307" t="s">
        <v>339</v>
      </c>
      <c r="G487" s="294" t="s">
        <v>340</v>
      </c>
      <c r="H487" s="294" t="s">
        <v>341</v>
      </c>
      <c r="I487" s="294" t="s">
        <v>34</v>
      </c>
      <c r="J487" s="294" t="s">
        <v>324</v>
      </c>
      <c r="K487" s="294" t="s">
        <v>342</v>
      </c>
    </row>
    <row r="488" spans="1:11" x14ac:dyDescent="0.25">
      <c r="A488" s="294"/>
      <c r="B488" s="294"/>
      <c r="C488" s="294"/>
      <c r="D488" s="308"/>
      <c r="E488" s="308"/>
      <c r="F488" s="308"/>
      <c r="G488" s="294"/>
      <c r="H488" s="294"/>
      <c r="I488" s="294"/>
      <c r="J488" s="294"/>
      <c r="K488" s="294"/>
    </row>
    <row r="489" spans="1:11" x14ac:dyDescent="0.25">
      <c r="A489" s="28"/>
      <c r="B489" s="29"/>
      <c r="C489" s="30"/>
      <c r="D489" s="30"/>
      <c r="E489" s="31"/>
      <c r="F489" s="32"/>
      <c r="G489" s="32"/>
      <c r="H489" s="32"/>
      <c r="I489" s="32"/>
      <c r="J489" s="33"/>
      <c r="K489" s="295"/>
    </row>
    <row r="490" spans="1:11" x14ac:dyDescent="0.25">
      <c r="A490" s="309" t="s">
        <v>186</v>
      </c>
      <c r="B490" s="369" t="s">
        <v>187</v>
      </c>
      <c r="C490" s="30"/>
      <c r="D490" s="31" t="s">
        <v>34</v>
      </c>
      <c r="E490" s="31"/>
      <c r="F490" s="32"/>
      <c r="G490" s="32"/>
      <c r="H490" s="32"/>
      <c r="I490" s="32">
        <v>4</v>
      </c>
      <c r="J490" s="32">
        <f>+I490</f>
        <v>4</v>
      </c>
      <c r="K490" s="296"/>
    </row>
    <row r="491" spans="1:11" x14ac:dyDescent="0.25">
      <c r="A491" s="310"/>
      <c r="B491" s="370"/>
      <c r="C491" s="30"/>
      <c r="D491" s="31"/>
      <c r="E491" s="31"/>
      <c r="F491" s="34"/>
      <c r="G491" s="34"/>
      <c r="H491" s="34"/>
      <c r="I491" s="35"/>
      <c r="J491" s="33"/>
      <c r="K491" s="296"/>
    </row>
    <row r="492" spans="1:11" x14ac:dyDescent="0.25">
      <c r="A492" s="310"/>
      <c r="B492" s="370"/>
      <c r="C492" s="30"/>
      <c r="D492" s="31"/>
      <c r="E492" s="31"/>
      <c r="F492" s="34"/>
      <c r="G492" s="34"/>
      <c r="H492" s="34"/>
      <c r="I492" s="35"/>
      <c r="J492" s="33"/>
      <c r="K492" s="296"/>
    </row>
    <row r="493" spans="1:11" x14ac:dyDescent="0.25">
      <c r="A493" s="310"/>
      <c r="B493" s="370"/>
      <c r="C493" s="30"/>
      <c r="D493" s="31"/>
      <c r="E493" s="31"/>
      <c r="F493" s="34"/>
      <c r="G493" s="34"/>
      <c r="H493" s="34"/>
      <c r="I493" s="35"/>
      <c r="J493" s="33"/>
      <c r="K493" s="296"/>
    </row>
    <row r="494" spans="1:11" x14ac:dyDescent="0.25">
      <c r="A494" s="310"/>
      <c r="B494" s="370"/>
      <c r="C494" s="36"/>
      <c r="D494" s="36"/>
      <c r="E494" s="36"/>
      <c r="F494" s="36"/>
      <c r="G494" s="34"/>
      <c r="H494" s="34"/>
      <c r="I494" s="36"/>
      <c r="J494" s="33"/>
      <c r="K494" s="296"/>
    </row>
    <row r="495" spans="1:11" x14ac:dyDescent="0.25">
      <c r="A495" s="310"/>
      <c r="B495" s="370"/>
      <c r="C495" s="30"/>
      <c r="D495" s="31"/>
      <c r="E495" s="31"/>
      <c r="F495" s="34"/>
      <c r="G495" s="34"/>
      <c r="H495" s="34"/>
      <c r="I495" s="35"/>
      <c r="J495" s="33"/>
      <c r="K495" s="296"/>
    </row>
    <row r="496" spans="1:11" x14ac:dyDescent="0.25">
      <c r="A496" s="28"/>
      <c r="B496" s="37"/>
      <c r="C496" s="30"/>
      <c r="D496" s="31"/>
      <c r="E496" s="31"/>
      <c r="F496" s="34"/>
      <c r="G496" s="34"/>
      <c r="H496" s="34"/>
      <c r="I496" s="35"/>
      <c r="J496" s="36"/>
      <c r="K496" s="296"/>
    </row>
    <row r="497" spans="1:11" x14ac:dyDescent="0.25">
      <c r="A497" s="28"/>
      <c r="B497" s="36"/>
      <c r="C497" s="30"/>
      <c r="D497" s="31"/>
      <c r="E497" s="31"/>
      <c r="F497" s="32"/>
      <c r="G497" s="38"/>
      <c r="H497" s="38"/>
      <c r="I497" s="39"/>
      <c r="J497" s="36"/>
      <c r="K497" s="296"/>
    </row>
    <row r="498" spans="1:11" x14ac:dyDescent="0.25">
      <c r="A498" s="28"/>
      <c r="B498" s="29"/>
      <c r="C498" s="30"/>
      <c r="D498" s="30"/>
      <c r="E498" s="31"/>
      <c r="F498" s="32"/>
      <c r="G498" s="32"/>
      <c r="H498" s="359" t="s">
        <v>352</v>
      </c>
      <c r="I498" s="360"/>
      <c r="J498" s="33">
        <f>+J490</f>
        <v>4</v>
      </c>
      <c r="K498" s="296"/>
    </row>
    <row r="499" spans="1:11" x14ac:dyDescent="0.25">
      <c r="A499" s="28"/>
      <c r="B499" s="82"/>
      <c r="C499" s="30"/>
      <c r="D499" s="30"/>
      <c r="E499" s="31"/>
      <c r="F499" s="32"/>
      <c r="G499" s="32"/>
      <c r="H499" s="32"/>
      <c r="I499" s="32"/>
      <c r="J499" s="33"/>
      <c r="K499" s="297"/>
    </row>
    <row r="500" spans="1:11" x14ac:dyDescent="0.25">
      <c r="A500" s="294" t="s">
        <v>4</v>
      </c>
      <c r="B500" s="294" t="s">
        <v>336</v>
      </c>
      <c r="C500" s="294" t="s">
        <v>337</v>
      </c>
      <c r="D500" s="307" t="s">
        <v>6</v>
      </c>
      <c r="E500" s="307" t="s">
        <v>338</v>
      </c>
      <c r="F500" s="307" t="s">
        <v>339</v>
      </c>
      <c r="G500" s="294" t="s">
        <v>340</v>
      </c>
      <c r="H500" s="294" t="s">
        <v>341</v>
      </c>
      <c r="I500" s="294" t="s">
        <v>34</v>
      </c>
      <c r="J500" s="294" t="s">
        <v>324</v>
      </c>
      <c r="K500" s="294" t="s">
        <v>342</v>
      </c>
    </row>
    <row r="501" spans="1:11" x14ac:dyDescent="0.25">
      <c r="A501" s="294"/>
      <c r="B501" s="294"/>
      <c r="C501" s="294"/>
      <c r="D501" s="308"/>
      <c r="E501" s="308"/>
      <c r="F501" s="308"/>
      <c r="G501" s="294"/>
      <c r="H501" s="294"/>
      <c r="I501" s="294"/>
      <c r="J501" s="294"/>
      <c r="K501" s="294"/>
    </row>
    <row r="502" spans="1:11" x14ac:dyDescent="0.25">
      <c r="A502" s="28"/>
      <c r="B502" s="29"/>
      <c r="C502" s="30"/>
      <c r="D502" s="30"/>
      <c r="E502" s="31"/>
      <c r="F502" s="32"/>
      <c r="G502" s="32"/>
      <c r="H502" s="32"/>
      <c r="I502" s="32"/>
      <c r="J502" s="33"/>
      <c r="K502" s="295"/>
    </row>
    <row r="503" spans="1:11" ht="15" customHeight="1" x14ac:dyDescent="0.25">
      <c r="A503" s="309" t="s">
        <v>188</v>
      </c>
      <c r="B503" s="317" t="s">
        <v>189</v>
      </c>
      <c r="C503" s="30"/>
      <c r="D503" s="31" t="s">
        <v>34</v>
      </c>
      <c r="E503" s="31"/>
      <c r="F503" s="32"/>
      <c r="G503" s="32"/>
      <c r="H503" s="32"/>
      <c r="I503" s="32">
        <v>17</v>
      </c>
      <c r="J503" s="32">
        <f t="shared" ref="J503" si="11">+I503</f>
        <v>17</v>
      </c>
      <c r="K503" s="296"/>
    </row>
    <row r="504" spans="1:11" x14ac:dyDescent="0.25">
      <c r="A504" s="310"/>
      <c r="B504" s="318"/>
      <c r="C504" s="30"/>
      <c r="D504" s="31"/>
      <c r="E504" s="31"/>
      <c r="F504" s="34"/>
      <c r="G504" s="34"/>
      <c r="H504" s="34"/>
      <c r="I504" s="35"/>
      <c r="J504" s="33"/>
      <c r="K504" s="296"/>
    </row>
    <row r="505" spans="1:11" x14ac:dyDescent="0.25">
      <c r="A505" s="310"/>
      <c r="B505" s="318"/>
      <c r="C505" s="30"/>
      <c r="D505" s="31"/>
      <c r="E505" s="31"/>
      <c r="F505" s="34"/>
      <c r="G505" s="34"/>
      <c r="H505" s="34"/>
      <c r="I505" s="35"/>
      <c r="J505" s="33"/>
      <c r="K505" s="296"/>
    </row>
    <row r="506" spans="1:11" x14ac:dyDescent="0.25">
      <c r="A506" s="310"/>
      <c r="B506" s="318"/>
      <c r="C506" s="30"/>
      <c r="D506" s="31"/>
      <c r="E506" s="31"/>
      <c r="F506" s="34"/>
      <c r="G506" s="34"/>
      <c r="H506" s="34"/>
      <c r="I506" s="35"/>
      <c r="J506" s="33"/>
      <c r="K506" s="296"/>
    </row>
    <row r="507" spans="1:11" x14ac:dyDescent="0.25">
      <c r="A507" s="310"/>
      <c r="B507" s="318"/>
      <c r="C507" s="36"/>
      <c r="D507" s="36"/>
      <c r="E507" s="36"/>
      <c r="F507" s="36"/>
      <c r="G507" s="34"/>
      <c r="H507" s="34"/>
      <c r="I507" s="36"/>
      <c r="J507" s="33"/>
      <c r="K507" s="296"/>
    </row>
    <row r="508" spans="1:11" x14ac:dyDescent="0.25">
      <c r="A508" s="310"/>
      <c r="B508" s="318"/>
      <c r="C508" s="30"/>
      <c r="D508" s="31"/>
      <c r="E508" s="31"/>
      <c r="F508" s="34"/>
      <c r="G508" s="34"/>
      <c r="H508" s="34"/>
      <c r="I508" s="35"/>
      <c r="J508" s="33"/>
      <c r="K508" s="296"/>
    </row>
    <row r="509" spans="1:11" x14ac:dyDescent="0.25">
      <c r="A509" s="28"/>
      <c r="B509" s="319"/>
      <c r="C509" s="30"/>
      <c r="D509" s="31"/>
      <c r="E509" s="31"/>
      <c r="F509" s="34"/>
      <c r="G509" s="34"/>
      <c r="H509" s="34"/>
      <c r="I509" s="35"/>
      <c r="J509" s="36"/>
      <c r="K509" s="296"/>
    </row>
    <row r="510" spans="1:11" x14ac:dyDescent="0.25">
      <c r="A510" s="28"/>
      <c r="B510" s="36"/>
      <c r="C510" s="30"/>
      <c r="D510" s="31"/>
      <c r="E510" s="31"/>
      <c r="F510" s="32"/>
      <c r="G510" s="38"/>
      <c r="H510" s="38"/>
      <c r="I510" s="39"/>
      <c r="J510" s="36"/>
      <c r="K510" s="296"/>
    </row>
    <row r="511" spans="1:11" x14ac:dyDescent="0.25">
      <c r="A511" s="28"/>
      <c r="B511" s="29"/>
      <c r="C511" s="30"/>
      <c r="D511" s="30"/>
      <c r="E511" s="31"/>
      <c r="F511" s="32"/>
      <c r="G511" s="32"/>
      <c r="H511" s="359" t="s">
        <v>352</v>
      </c>
      <c r="I511" s="360"/>
      <c r="J511" s="33">
        <f t="shared" ref="J511" si="12">+J503</f>
        <v>17</v>
      </c>
      <c r="K511" s="296"/>
    </row>
    <row r="512" spans="1:11" x14ac:dyDescent="0.25">
      <c r="A512" s="28"/>
      <c r="B512" s="82"/>
      <c r="C512" s="30"/>
      <c r="D512" s="30"/>
      <c r="E512" s="31"/>
      <c r="F512" s="32"/>
      <c r="G512" s="32"/>
      <c r="H512" s="32"/>
      <c r="I512" s="32"/>
      <c r="J512" s="33"/>
      <c r="K512" s="297"/>
    </row>
    <row r="513" spans="1:11" x14ac:dyDescent="0.25">
      <c r="A513" s="294" t="s">
        <v>4</v>
      </c>
      <c r="B513" s="294" t="s">
        <v>336</v>
      </c>
      <c r="C513" s="294" t="s">
        <v>337</v>
      </c>
      <c r="D513" s="307" t="s">
        <v>6</v>
      </c>
      <c r="E513" s="307" t="s">
        <v>338</v>
      </c>
      <c r="F513" s="307" t="s">
        <v>339</v>
      </c>
      <c r="G513" s="294" t="s">
        <v>340</v>
      </c>
      <c r="H513" s="294" t="s">
        <v>341</v>
      </c>
      <c r="I513" s="294" t="s">
        <v>34</v>
      </c>
      <c r="J513" s="294" t="s">
        <v>324</v>
      </c>
      <c r="K513" s="294" t="s">
        <v>342</v>
      </c>
    </row>
    <row r="514" spans="1:11" x14ac:dyDescent="0.25">
      <c r="A514" s="294"/>
      <c r="B514" s="294"/>
      <c r="C514" s="294"/>
      <c r="D514" s="308"/>
      <c r="E514" s="308"/>
      <c r="F514" s="308"/>
      <c r="G514" s="294"/>
      <c r="H514" s="294"/>
      <c r="I514" s="294"/>
      <c r="J514" s="294"/>
      <c r="K514" s="294"/>
    </row>
    <row r="515" spans="1:11" x14ac:dyDescent="0.25">
      <c r="A515" s="28"/>
      <c r="B515" s="29"/>
      <c r="C515" s="30"/>
      <c r="D515" s="30"/>
      <c r="E515" s="31"/>
      <c r="F515" s="32"/>
      <c r="G515" s="32"/>
      <c r="H515" s="32"/>
      <c r="I515" s="32"/>
      <c r="J515" s="33"/>
      <c r="K515" s="295"/>
    </row>
    <row r="516" spans="1:11" ht="15" customHeight="1" x14ac:dyDescent="0.25">
      <c r="A516" s="309" t="s">
        <v>190</v>
      </c>
      <c r="B516" s="317" t="s">
        <v>191</v>
      </c>
      <c r="C516" s="30"/>
      <c r="D516" s="31" t="s">
        <v>34</v>
      </c>
      <c r="E516" s="31"/>
      <c r="F516" s="32"/>
      <c r="G516" s="32"/>
      <c r="H516" s="32"/>
      <c r="I516" s="32">
        <v>4</v>
      </c>
      <c r="J516" s="32">
        <f t="shared" ref="J516" si="13">+I516</f>
        <v>4</v>
      </c>
      <c r="K516" s="296"/>
    </row>
    <row r="517" spans="1:11" x14ac:dyDescent="0.25">
      <c r="A517" s="310"/>
      <c r="B517" s="318"/>
      <c r="C517" s="30"/>
      <c r="D517" s="31"/>
      <c r="E517" s="31"/>
      <c r="F517" s="34"/>
      <c r="G517" s="34"/>
      <c r="H517" s="34"/>
      <c r="I517" s="35"/>
      <c r="J517" s="33"/>
      <c r="K517" s="296"/>
    </row>
    <row r="518" spans="1:11" x14ac:dyDescent="0.25">
      <c r="A518" s="310"/>
      <c r="B518" s="318"/>
      <c r="C518" s="30"/>
      <c r="D518" s="31"/>
      <c r="E518" s="31"/>
      <c r="F518" s="34"/>
      <c r="G518" s="34"/>
      <c r="H518" s="34"/>
      <c r="I518" s="35"/>
      <c r="J518" s="33"/>
      <c r="K518" s="296"/>
    </row>
    <row r="519" spans="1:11" x14ac:dyDescent="0.25">
      <c r="A519" s="310"/>
      <c r="B519" s="318"/>
      <c r="C519" s="30"/>
      <c r="D519" s="31"/>
      <c r="E519" s="31"/>
      <c r="F519" s="34"/>
      <c r="G519" s="34"/>
      <c r="H519" s="34"/>
      <c r="I519" s="35"/>
      <c r="J519" s="33"/>
      <c r="K519" s="296"/>
    </row>
    <row r="520" spans="1:11" x14ac:dyDescent="0.25">
      <c r="A520" s="310"/>
      <c r="B520" s="318"/>
      <c r="C520" s="36"/>
      <c r="D520" s="36"/>
      <c r="E520" s="36"/>
      <c r="F520" s="36"/>
      <c r="G520" s="34"/>
      <c r="H520" s="34"/>
      <c r="I520" s="36"/>
      <c r="J520" s="33"/>
      <c r="K520" s="296"/>
    </row>
    <row r="521" spans="1:11" x14ac:dyDescent="0.25">
      <c r="A521" s="310"/>
      <c r="B521" s="318"/>
      <c r="C521" s="30"/>
      <c r="D521" s="31"/>
      <c r="E521" s="31"/>
      <c r="F521" s="34"/>
      <c r="G521" s="34"/>
      <c r="H521" s="34"/>
      <c r="I521" s="35"/>
      <c r="J521" s="33"/>
      <c r="K521" s="296"/>
    </row>
    <row r="522" spans="1:11" x14ac:dyDescent="0.25">
      <c r="A522" s="28"/>
      <c r="B522" s="37"/>
      <c r="C522" s="30"/>
      <c r="D522" s="31"/>
      <c r="E522" s="31"/>
      <c r="F522" s="34"/>
      <c r="G522" s="34"/>
      <c r="H522" s="34"/>
      <c r="I522" s="35"/>
      <c r="J522" s="36"/>
      <c r="K522" s="296"/>
    </row>
    <row r="523" spans="1:11" x14ac:dyDescent="0.25">
      <c r="A523" s="28"/>
      <c r="B523" s="36"/>
      <c r="C523" s="30"/>
      <c r="D523" s="31"/>
      <c r="E523" s="31"/>
      <c r="F523" s="32"/>
      <c r="G523" s="38"/>
      <c r="H523" s="38"/>
      <c r="I523" s="39"/>
      <c r="J523" s="36"/>
      <c r="K523" s="296"/>
    </row>
    <row r="524" spans="1:11" x14ac:dyDescent="0.25">
      <c r="A524" s="28"/>
      <c r="B524" s="29"/>
      <c r="C524" s="30"/>
      <c r="D524" s="30"/>
      <c r="E524" s="31"/>
      <c r="F524" s="32"/>
      <c r="G524" s="32"/>
      <c r="H524" s="359" t="s">
        <v>352</v>
      </c>
      <c r="I524" s="360"/>
      <c r="J524" s="33">
        <f t="shared" ref="J524" si="14">+J516</f>
        <v>4</v>
      </c>
      <c r="K524" s="296"/>
    </row>
    <row r="525" spans="1:11" x14ac:dyDescent="0.25">
      <c r="A525" s="28"/>
      <c r="B525" s="82"/>
      <c r="C525" s="30"/>
      <c r="D525" s="30"/>
      <c r="E525" s="31"/>
      <c r="F525" s="32"/>
      <c r="G525" s="32"/>
      <c r="H525" s="32"/>
      <c r="I525" s="32"/>
      <c r="J525" s="33"/>
      <c r="K525" s="297"/>
    </row>
    <row r="526" spans="1:11" x14ac:dyDescent="0.25">
      <c r="A526" s="294" t="s">
        <v>4</v>
      </c>
      <c r="B526" s="294" t="s">
        <v>336</v>
      </c>
      <c r="C526" s="294" t="s">
        <v>337</v>
      </c>
      <c r="D526" s="307" t="s">
        <v>6</v>
      </c>
      <c r="E526" s="307" t="s">
        <v>338</v>
      </c>
      <c r="F526" s="307" t="s">
        <v>339</v>
      </c>
      <c r="G526" s="294" t="s">
        <v>340</v>
      </c>
      <c r="H526" s="294" t="s">
        <v>341</v>
      </c>
      <c r="I526" s="294" t="s">
        <v>34</v>
      </c>
      <c r="J526" s="294" t="s">
        <v>324</v>
      </c>
      <c r="K526" s="294" t="s">
        <v>342</v>
      </c>
    </row>
    <row r="527" spans="1:11" x14ac:dyDescent="0.25">
      <c r="A527" s="294"/>
      <c r="B527" s="294"/>
      <c r="C527" s="294"/>
      <c r="D527" s="308"/>
      <c r="E527" s="308"/>
      <c r="F527" s="308"/>
      <c r="G527" s="294"/>
      <c r="H527" s="294"/>
      <c r="I527" s="294"/>
      <c r="J527" s="294"/>
      <c r="K527" s="294"/>
    </row>
    <row r="528" spans="1:11" x14ac:dyDescent="0.25">
      <c r="A528" s="28"/>
      <c r="B528" s="29"/>
      <c r="C528" s="30"/>
      <c r="D528" s="30"/>
      <c r="E528" s="31"/>
      <c r="F528" s="32"/>
      <c r="G528" s="32"/>
      <c r="H528" s="32"/>
      <c r="I528" s="32"/>
      <c r="J528" s="33"/>
      <c r="K528" s="295"/>
    </row>
    <row r="529" spans="1:11" x14ac:dyDescent="0.25">
      <c r="A529" s="309" t="s">
        <v>192</v>
      </c>
      <c r="B529" s="369" t="s">
        <v>193</v>
      </c>
      <c r="C529" s="30"/>
      <c r="D529" s="31" t="s">
        <v>34</v>
      </c>
      <c r="E529" s="31"/>
      <c r="F529" s="32"/>
      <c r="G529" s="32"/>
      <c r="H529" s="32"/>
      <c r="I529" s="32">
        <v>19</v>
      </c>
      <c r="J529" s="32">
        <f t="shared" ref="J529" si="15">+I529</f>
        <v>19</v>
      </c>
      <c r="K529" s="296"/>
    </row>
    <row r="530" spans="1:11" x14ac:dyDescent="0.25">
      <c r="A530" s="310"/>
      <c r="B530" s="370"/>
      <c r="C530" s="30"/>
      <c r="D530" s="31"/>
      <c r="E530" s="31"/>
      <c r="F530" s="34"/>
      <c r="G530" s="34"/>
      <c r="H530" s="34"/>
      <c r="I530" s="35"/>
      <c r="J530" s="33"/>
      <c r="K530" s="296"/>
    </row>
    <row r="531" spans="1:11" x14ac:dyDescent="0.25">
      <c r="A531" s="310"/>
      <c r="B531" s="370"/>
      <c r="C531" s="30"/>
      <c r="D531" s="31"/>
      <c r="E531" s="31"/>
      <c r="F531" s="34"/>
      <c r="G531" s="34"/>
      <c r="H531" s="34"/>
      <c r="I531" s="35"/>
      <c r="J531" s="33"/>
      <c r="K531" s="296"/>
    </row>
    <row r="532" spans="1:11" x14ac:dyDescent="0.25">
      <c r="A532" s="310"/>
      <c r="B532" s="370"/>
      <c r="C532" s="30"/>
      <c r="D532" s="31"/>
      <c r="E532" s="31"/>
      <c r="F532" s="34"/>
      <c r="G532" s="34"/>
      <c r="H532" s="34"/>
      <c r="I532" s="35"/>
      <c r="J532" s="33"/>
      <c r="K532" s="296"/>
    </row>
    <row r="533" spans="1:11" x14ac:dyDescent="0.25">
      <c r="A533" s="310"/>
      <c r="B533" s="370"/>
      <c r="C533" s="36"/>
      <c r="D533" s="36"/>
      <c r="E533" s="36"/>
      <c r="F533" s="36"/>
      <c r="G533" s="34"/>
      <c r="H533" s="34"/>
      <c r="I533" s="36"/>
      <c r="J533" s="33"/>
      <c r="K533" s="296"/>
    </row>
    <row r="534" spans="1:11" x14ac:dyDescent="0.25">
      <c r="A534" s="310"/>
      <c r="B534" s="370"/>
      <c r="C534" s="30"/>
      <c r="D534" s="31"/>
      <c r="E534" s="31"/>
      <c r="F534" s="34"/>
      <c r="G534" s="34"/>
      <c r="H534" s="34"/>
      <c r="I534" s="35"/>
      <c r="J534" s="33"/>
      <c r="K534" s="296"/>
    </row>
    <row r="535" spans="1:11" x14ac:dyDescent="0.25">
      <c r="A535" s="28"/>
      <c r="B535" s="37"/>
      <c r="C535" s="30"/>
      <c r="D535" s="31"/>
      <c r="E535" s="31"/>
      <c r="F535" s="34"/>
      <c r="G535" s="34"/>
      <c r="H535" s="34"/>
      <c r="I535" s="35"/>
      <c r="J535" s="36"/>
      <c r="K535" s="296"/>
    </row>
    <row r="536" spans="1:11" x14ac:dyDescent="0.25">
      <c r="A536" s="28"/>
      <c r="B536" s="36"/>
      <c r="C536" s="30"/>
      <c r="D536" s="31"/>
      <c r="E536" s="31"/>
      <c r="F536" s="32"/>
      <c r="G536" s="38"/>
      <c r="H536" s="38"/>
      <c r="I536" s="39"/>
      <c r="J536" s="36"/>
      <c r="K536" s="296"/>
    </row>
    <row r="537" spans="1:11" x14ac:dyDescent="0.25">
      <c r="A537" s="28"/>
      <c r="B537" s="29"/>
      <c r="C537" s="30"/>
      <c r="D537" s="30"/>
      <c r="E537" s="31"/>
      <c r="F537" s="32"/>
      <c r="G537" s="32"/>
      <c r="H537" s="359" t="s">
        <v>352</v>
      </c>
      <c r="I537" s="360"/>
      <c r="J537" s="33">
        <f t="shared" ref="J537" si="16">+J529</f>
        <v>19</v>
      </c>
      <c r="K537" s="296"/>
    </row>
    <row r="538" spans="1:11" x14ac:dyDescent="0.25">
      <c r="A538" s="28"/>
      <c r="B538" s="82"/>
      <c r="C538" s="30"/>
      <c r="D538" s="30"/>
      <c r="E538" s="31"/>
      <c r="F538" s="32"/>
      <c r="G538" s="32"/>
      <c r="H538" s="32"/>
      <c r="I538" s="32"/>
      <c r="J538" s="33"/>
      <c r="K538" s="297"/>
    </row>
    <row r="539" spans="1:11" x14ac:dyDescent="0.25">
      <c r="A539" s="294" t="s">
        <v>4</v>
      </c>
      <c r="B539" s="294" t="s">
        <v>336</v>
      </c>
      <c r="C539" s="294" t="s">
        <v>337</v>
      </c>
      <c r="D539" s="307" t="s">
        <v>6</v>
      </c>
      <c r="E539" s="307" t="s">
        <v>338</v>
      </c>
      <c r="F539" s="307" t="s">
        <v>339</v>
      </c>
      <c r="G539" s="294" t="s">
        <v>340</v>
      </c>
      <c r="H539" s="294" t="s">
        <v>341</v>
      </c>
      <c r="I539" s="294" t="s">
        <v>34</v>
      </c>
      <c r="J539" s="294" t="s">
        <v>324</v>
      </c>
      <c r="K539" s="294" t="s">
        <v>342</v>
      </c>
    </row>
    <row r="540" spans="1:11" x14ac:dyDescent="0.25">
      <c r="A540" s="294"/>
      <c r="B540" s="294"/>
      <c r="C540" s="294"/>
      <c r="D540" s="308"/>
      <c r="E540" s="308"/>
      <c r="F540" s="308"/>
      <c r="G540" s="294"/>
      <c r="H540" s="294"/>
      <c r="I540" s="294"/>
      <c r="J540" s="294"/>
      <c r="K540" s="294"/>
    </row>
    <row r="541" spans="1:11" x14ac:dyDescent="0.25">
      <c r="A541" s="28"/>
      <c r="B541" s="29"/>
      <c r="C541" s="30"/>
      <c r="D541" s="30"/>
      <c r="E541" s="31"/>
      <c r="F541" s="32"/>
      <c r="G541" s="32"/>
      <c r="H541" s="32"/>
      <c r="I541" s="32"/>
      <c r="J541" s="33"/>
      <c r="K541" s="295"/>
    </row>
    <row r="542" spans="1:11" ht="15" customHeight="1" x14ac:dyDescent="0.25">
      <c r="A542" s="309" t="s">
        <v>194</v>
      </c>
      <c r="B542" s="317" t="s">
        <v>195</v>
      </c>
      <c r="C542" s="30"/>
      <c r="D542" s="31" t="s">
        <v>196</v>
      </c>
      <c r="E542" s="31"/>
      <c r="F542" s="32"/>
      <c r="G542" s="32"/>
      <c r="H542" s="32"/>
      <c r="I542" s="32">
        <v>1</v>
      </c>
      <c r="J542" s="32">
        <f t="shared" ref="J542" si="17">+I542</f>
        <v>1</v>
      </c>
      <c r="K542" s="296"/>
    </row>
    <row r="543" spans="1:11" x14ac:dyDescent="0.25">
      <c r="A543" s="310"/>
      <c r="B543" s="318"/>
      <c r="C543" s="30"/>
      <c r="D543" s="31"/>
      <c r="E543" s="31"/>
      <c r="F543" s="34"/>
      <c r="G543" s="34"/>
      <c r="H543" s="34"/>
      <c r="I543" s="35"/>
      <c r="J543" s="33"/>
      <c r="K543" s="296"/>
    </row>
    <row r="544" spans="1:11" x14ac:dyDescent="0.25">
      <c r="A544" s="310"/>
      <c r="B544" s="318"/>
      <c r="C544" s="30"/>
      <c r="D544" s="31"/>
      <c r="E544" s="31"/>
      <c r="F544" s="34"/>
      <c r="G544" s="34"/>
      <c r="H544" s="34"/>
      <c r="I544" s="35"/>
      <c r="J544" s="33"/>
      <c r="K544" s="296"/>
    </row>
    <row r="545" spans="1:11" x14ac:dyDescent="0.25">
      <c r="A545" s="310"/>
      <c r="B545" s="318"/>
      <c r="C545" s="30"/>
      <c r="D545" s="31"/>
      <c r="E545" s="31"/>
      <c r="F545" s="34"/>
      <c r="G545" s="34"/>
      <c r="H545" s="34"/>
      <c r="I545" s="35"/>
      <c r="J545" s="33"/>
      <c r="K545" s="296"/>
    </row>
    <row r="546" spans="1:11" x14ac:dyDescent="0.25">
      <c r="A546" s="310"/>
      <c r="B546" s="318"/>
      <c r="C546" s="36"/>
      <c r="D546" s="36"/>
      <c r="E546" s="36"/>
      <c r="F546" s="36"/>
      <c r="G546" s="34"/>
      <c r="H546" s="34"/>
      <c r="I546" s="36"/>
      <c r="J546" s="33"/>
      <c r="K546" s="296"/>
    </row>
    <row r="547" spans="1:11" x14ac:dyDescent="0.25">
      <c r="A547" s="310"/>
      <c r="B547" s="318"/>
      <c r="C547" s="30"/>
      <c r="D547" s="31"/>
      <c r="E547" s="31"/>
      <c r="F547" s="34"/>
      <c r="G547" s="34"/>
      <c r="H547" s="34"/>
      <c r="I547" s="35"/>
      <c r="J547" s="33"/>
      <c r="K547" s="296"/>
    </row>
    <row r="548" spans="1:11" x14ac:dyDescent="0.25">
      <c r="A548" s="28"/>
      <c r="B548" s="318"/>
      <c r="C548" s="30"/>
      <c r="D548" s="31"/>
      <c r="E548" s="31"/>
      <c r="F548" s="34"/>
      <c r="G548" s="34"/>
      <c r="H548" s="34"/>
      <c r="I548" s="35"/>
      <c r="J548" s="36"/>
      <c r="K548" s="296"/>
    </row>
    <row r="549" spans="1:11" x14ac:dyDescent="0.25">
      <c r="A549" s="28"/>
      <c r="B549" s="318"/>
      <c r="C549" s="30"/>
      <c r="D549" s="31"/>
      <c r="E549" s="31"/>
      <c r="F549" s="32"/>
      <c r="G549" s="38"/>
      <c r="H549" s="38"/>
      <c r="I549" s="39"/>
      <c r="J549" s="36"/>
      <c r="K549" s="296"/>
    </row>
    <row r="550" spans="1:11" x14ac:dyDescent="0.25">
      <c r="A550" s="28"/>
      <c r="B550" s="319"/>
      <c r="C550" s="30"/>
      <c r="D550" s="30"/>
      <c r="E550" s="31"/>
      <c r="F550" s="32"/>
      <c r="G550" s="32"/>
      <c r="H550" s="359" t="s">
        <v>352</v>
      </c>
      <c r="I550" s="360"/>
      <c r="J550" s="33">
        <f t="shared" ref="J550" si="18">+J542</f>
        <v>1</v>
      </c>
      <c r="K550" s="296"/>
    </row>
    <row r="551" spans="1:11" x14ac:dyDescent="0.25">
      <c r="A551" s="28"/>
      <c r="B551" s="82"/>
      <c r="C551" s="30"/>
      <c r="D551" s="30"/>
      <c r="E551" s="31"/>
      <c r="F551" s="32"/>
      <c r="G551" s="32"/>
      <c r="H551" s="32"/>
      <c r="I551" s="32"/>
      <c r="J551" s="33"/>
      <c r="K551" s="297"/>
    </row>
    <row r="552" spans="1:11" x14ac:dyDescent="0.25">
      <c r="A552" s="294" t="s">
        <v>4</v>
      </c>
      <c r="B552" s="294" t="s">
        <v>336</v>
      </c>
      <c r="C552" s="294" t="s">
        <v>337</v>
      </c>
      <c r="D552" s="307" t="s">
        <v>6</v>
      </c>
      <c r="E552" s="307" t="s">
        <v>338</v>
      </c>
      <c r="F552" s="307" t="s">
        <v>339</v>
      </c>
      <c r="G552" s="294" t="s">
        <v>340</v>
      </c>
      <c r="H552" s="294" t="s">
        <v>341</v>
      </c>
      <c r="I552" s="294" t="s">
        <v>34</v>
      </c>
      <c r="J552" s="294" t="s">
        <v>324</v>
      </c>
      <c r="K552" s="294" t="s">
        <v>342</v>
      </c>
    </row>
    <row r="553" spans="1:11" x14ac:dyDescent="0.25">
      <c r="A553" s="294"/>
      <c r="B553" s="294"/>
      <c r="C553" s="294"/>
      <c r="D553" s="308"/>
      <c r="E553" s="308"/>
      <c r="F553" s="308"/>
      <c r="G553" s="294"/>
      <c r="H553" s="294"/>
      <c r="I553" s="294"/>
      <c r="J553" s="294"/>
      <c r="K553" s="294"/>
    </row>
    <row r="554" spans="1:11" x14ac:dyDescent="0.25">
      <c r="A554" s="28"/>
      <c r="B554" s="29"/>
      <c r="C554" s="30"/>
      <c r="D554" s="30" t="s">
        <v>34</v>
      </c>
      <c r="E554" s="31"/>
      <c r="F554" s="32"/>
      <c r="G554" s="32"/>
      <c r="H554" s="32"/>
      <c r="I554" s="32"/>
      <c r="J554" s="33"/>
      <c r="K554" s="295"/>
    </row>
    <row r="555" spans="1:11" x14ac:dyDescent="0.25">
      <c r="A555" s="309"/>
      <c r="B555" s="369" t="s">
        <v>197</v>
      </c>
      <c r="C555" s="30"/>
      <c r="D555" s="31"/>
      <c r="E555" s="31"/>
      <c r="F555" s="32"/>
      <c r="G555" s="32"/>
      <c r="H555" s="32"/>
      <c r="I555" s="32">
        <v>2</v>
      </c>
      <c r="J555" s="32">
        <v>2</v>
      </c>
      <c r="K555" s="296"/>
    </row>
    <row r="556" spans="1:11" x14ac:dyDescent="0.25">
      <c r="A556" s="310"/>
      <c r="B556" s="370"/>
      <c r="C556" s="30"/>
      <c r="D556" s="31"/>
      <c r="E556" s="31"/>
      <c r="F556" s="34"/>
      <c r="G556" s="34"/>
      <c r="H556" s="34"/>
      <c r="I556" s="35"/>
      <c r="J556" s="33"/>
      <c r="K556" s="296"/>
    </row>
    <row r="557" spans="1:11" x14ac:dyDescent="0.25">
      <c r="A557" s="310"/>
      <c r="B557" s="370"/>
      <c r="C557" s="30"/>
      <c r="D557" s="31"/>
      <c r="E557" s="31"/>
      <c r="F557" s="34"/>
      <c r="G557" s="34"/>
      <c r="H557" s="34"/>
      <c r="I557" s="35"/>
      <c r="J557" s="33"/>
      <c r="K557" s="296"/>
    </row>
    <row r="558" spans="1:11" x14ac:dyDescent="0.25">
      <c r="A558" s="310"/>
      <c r="B558" s="370"/>
      <c r="C558" s="30"/>
      <c r="D558" s="31"/>
      <c r="E558" s="31"/>
      <c r="F558" s="34"/>
      <c r="G558" s="34"/>
      <c r="H558" s="34"/>
      <c r="I558" s="35"/>
      <c r="J558" s="33"/>
      <c r="K558" s="296"/>
    </row>
    <row r="559" spans="1:11" x14ac:dyDescent="0.25">
      <c r="A559" s="310"/>
      <c r="B559" s="370"/>
      <c r="C559" s="36"/>
      <c r="D559" s="36"/>
      <c r="E559" s="36"/>
      <c r="F559" s="36"/>
      <c r="G559" s="34"/>
      <c r="H559" s="34"/>
      <c r="I559" s="36"/>
      <c r="J559" s="33"/>
      <c r="K559" s="296"/>
    </row>
    <row r="560" spans="1:11" x14ac:dyDescent="0.25">
      <c r="A560" s="310"/>
      <c r="B560" s="370"/>
      <c r="C560" s="30"/>
      <c r="D560" s="31"/>
      <c r="E560" s="31"/>
      <c r="F560" s="34"/>
      <c r="G560" s="34"/>
      <c r="H560" s="34"/>
      <c r="I560" s="35"/>
      <c r="J560" s="33"/>
      <c r="K560" s="296"/>
    </row>
    <row r="561" spans="1:11" x14ac:dyDescent="0.25">
      <c r="A561" s="28"/>
      <c r="B561" s="37"/>
      <c r="C561" s="30"/>
      <c r="D561" s="31"/>
      <c r="E561" s="31"/>
      <c r="F561" s="34"/>
      <c r="G561" s="34"/>
      <c r="H561" s="34"/>
      <c r="I561" s="35"/>
      <c r="J561" s="36"/>
      <c r="K561" s="296"/>
    </row>
    <row r="562" spans="1:11" x14ac:dyDescent="0.25">
      <c r="A562" s="28"/>
      <c r="B562" s="36"/>
      <c r="C562" s="30"/>
      <c r="D562" s="31"/>
      <c r="E562" s="31"/>
      <c r="F562" s="32"/>
      <c r="G562" s="38"/>
      <c r="H562" s="38"/>
      <c r="I562" s="39"/>
      <c r="J562" s="36"/>
      <c r="K562" s="296"/>
    </row>
    <row r="563" spans="1:11" x14ac:dyDescent="0.25">
      <c r="A563" s="28"/>
      <c r="B563" s="29"/>
      <c r="C563" s="30"/>
      <c r="D563" s="30"/>
      <c r="E563" s="31"/>
      <c r="F563" s="32"/>
      <c r="G563" s="32"/>
      <c r="H563" s="359" t="s">
        <v>352</v>
      </c>
      <c r="I563" s="360"/>
      <c r="J563" s="33">
        <f t="shared" ref="J563" si="19">+J555</f>
        <v>2</v>
      </c>
      <c r="K563" s="296"/>
    </row>
    <row r="564" spans="1:11" x14ac:dyDescent="0.25">
      <c r="A564" s="28"/>
      <c r="B564" s="82"/>
      <c r="C564" s="30"/>
      <c r="D564" s="30"/>
      <c r="E564" s="31"/>
      <c r="F564" s="32"/>
      <c r="G564" s="32"/>
      <c r="H564" s="32"/>
      <c r="I564" s="32"/>
      <c r="J564" s="33"/>
      <c r="K564" s="297"/>
    </row>
    <row r="565" spans="1:11" x14ac:dyDescent="0.25">
      <c r="B565" s="294" t="s">
        <v>336</v>
      </c>
      <c r="C565" s="294" t="s">
        <v>337</v>
      </c>
      <c r="D565" s="307" t="s">
        <v>6</v>
      </c>
      <c r="E565" s="307" t="s">
        <v>338</v>
      </c>
      <c r="F565" s="307" t="s">
        <v>339</v>
      </c>
      <c r="G565" s="294" t="s">
        <v>340</v>
      </c>
      <c r="H565" s="294" t="s">
        <v>341</v>
      </c>
      <c r="I565" s="294" t="s">
        <v>34</v>
      </c>
      <c r="J565" s="294" t="s">
        <v>324</v>
      </c>
      <c r="K565" s="294" t="s">
        <v>342</v>
      </c>
    </row>
    <row r="566" spans="1:11" x14ac:dyDescent="0.25">
      <c r="B566" s="294"/>
      <c r="C566" s="294"/>
      <c r="D566" s="308"/>
      <c r="E566" s="308"/>
      <c r="F566" s="308"/>
      <c r="G566" s="294"/>
      <c r="H566" s="294"/>
      <c r="I566" s="294"/>
      <c r="J566" s="294"/>
      <c r="K566" s="294"/>
    </row>
    <row r="567" spans="1:11" x14ac:dyDescent="0.25">
      <c r="B567" s="29"/>
      <c r="C567" s="30"/>
      <c r="D567" s="30" t="s">
        <v>34</v>
      </c>
      <c r="E567" s="31"/>
      <c r="F567" s="32"/>
      <c r="G567" s="32"/>
      <c r="H567" s="32"/>
      <c r="I567" s="32"/>
      <c r="J567" s="33"/>
      <c r="K567" s="295"/>
    </row>
    <row r="568" spans="1:11" ht="15" customHeight="1" x14ac:dyDescent="0.25">
      <c r="B568" s="321" t="s">
        <v>198</v>
      </c>
      <c r="C568" s="30"/>
      <c r="D568" s="31"/>
      <c r="E568" s="31"/>
      <c r="F568" s="32"/>
      <c r="G568" s="32"/>
      <c r="H568" s="32"/>
      <c r="I568" s="32">
        <v>4</v>
      </c>
      <c r="J568" s="32">
        <v>4</v>
      </c>
      <c r="K568" s="296"/>
    </row>
    <row r="569" spans="1:11" x14ac:dyDescent="0.25">
      <c r="B569" s="314"/>
      <c r="C569" s="30"/>
      <c r="D569" s="31"/>
      <c r="E569" s="31"/>
      <c r="F569" s="34"/>
      <c r="G569" s="34"/>
      <c r="H569" s="34"/>
      <c r="I569" s="35"/>
      <c r="J569" s="33"/>
      <c r="K569" s="296"/>
    </row>
    <row r="570" spans="1:11" x14ac:dyDescent="0.25">
      <c r="B570" s="314"/>
      <c r="C570" s="30"/>
      <c r="D570" s="31"/>
      <c r="E570" s="31"/>
      <c r="F570" s="34"/>
      <c r="G570" s="34"/>
      <c r="H570" s="34"/>
      <c r="I570" s="35"/>
      <c r="J570" s="33"/>
      <c r="K570" s="296"/>
    </row>
    <row r="571" spans="1:11" x14ac:dyDescent="0.25">
      <c r="B571" s="314"/>
      <c r="C571" s="30"/>
      <c r="D571" s="31"/>
      <c r="E571" s="31"/>
      <c r="F571" s="34"/>
      <c r="G571" s="34"/>
      <c r="H571" s="34"/>
      <c r="I571" s="35"/>
      <c r="J571" s="33"/>
      <c r="K571" s="296"/>
    </row>
    <row r="572" spans="1:11" x14ac:dyDescent="0.25">
      <c r="B572" s="314"/>
      <c r="C572" s="36"/>
      <c r="D572" s="36"/>
      <c r="E572" s="36"/>
      <c r="F572" s="36"/>
      <c r="G572" s="34"/>
      <c r="H572" s="34"/>
      <c r="I572" s="36"/>
      <c r="J572" s="33"/>
      <c r="K572" s="296"/>
    </row>
    <row r="573" spans="1:11" x14ac:dyDescent="0.25">
      <c r="B573" s="314"/>
      <c r="C573" s="30"/>
      <c r="D573" s="31"/>
      <c r="E573" s="31"/>
      <c r="F573" s="34"/>
      <c r="G573" s="34"/>
      <c r="H573" s="34"/>
      <c r="I573" s="35"/>
      <c r="J573" s="33"/>
      <c r="K573" s="296"/>
    </row>
    <row r="574" spans="1:11" x14ac:dyDescent="0.25">
      <c r="B574" s="314"/>
      <c r="C574" s="30"/>
      <c r="D574" s="31"/>
      <c r="E574" s="31"/>
      <c r="F574" s="34"/>
      <c r="G574" s="34"/>
      <c r="H574" s="34"/>
      <c r="I574" s="35"/>
      <c r="J574" s="36"/>
      <c r="K574" s="296"/>
    </row>
    <row r="575" spans="1:11" x14ac:dyDescent="0.25">
      <c r="B575" s="314"/>
      <c r="C575" s="30"/>
      <c r="D575" s="31"/>
      <c r="E575" s="31"/>
      <c r="F575" s="32"/>
      <c r="G575" s="38"/>
      <c r="H575" s="38"/>
      <c r="I575" s="39"/>
      <c r="J575" s="36"/>
      <c r="K575" s="296"/>
    </row>
    <row r="576" spans="1:11" x14ac:dyDescent="0.25">
      <c r="B576" s="358"/>
      <c r="C576" s="30"/>
      <c r="D576" s="30"/>
      <c r="E576" s="31"/>
      <c r="F576" s="32"/>
      <c r="G576" s="32"/>
      <c r="H576" s="359" t="s">
        <v>352</v>
      </c>
      <c r="I576" s="360"/>
      <c r="J576" s="33">
        <f t="shared" ref="J576" si="20">+J568</f>
        <v>4</v>
      </c>
      <c r="K576" s="296"/>
    </row>
    <row r="577" spans="2:11" x14ac:dyDescent="0.25">
      <c r="B577" s="82"/>
      <c r="C577" s="30"/>
      <c r="D577" s="30"/>
      <c r="E577" s="31"/>
      <c r="F577" s="32"/>
      <c r="G577" s="32"/>
      <c r="H577" s="32"/>
      <c r="I577" s="32"/>
      <c r="J577" s="33"/>
      <c r="K577" s="297"/>
    </row>
  </sheetData>
  <mergeCells count="686">
    <mergeCell ref="K565:K566"/>
    <mergeCell ref="K567:K577"/>
    <mergeCell ref="H576:I576"/>
    <mergeCell ref="B568:B576"/>
    <mergeCell ref="B565:B566"/>
    <mergeCell ref="C565:C566"/>
    <mergeCell ref="D565:D566"/>
    <mergeCell ref="E565:E566"/>
    <mergeCell ref="F565:F566"/>
    <mergeCell ref="G565:G566"/>
    <mergeCell ref="H565:H566"/>
    <mergeCell ref="I565:I566"/>
    <mergeCell ref="J565:J566"/>
    <mergeCell ref="K5:K6"/>
    <mergeCell ref="B6:F6"/>
    <mergeCell ref="B7:E7"/>
    <mergeCell ref="I7:J7"/>
    <mergeCell ref="I8:J8"/>
    <mergeCell ref="I9:J9"/>
    <mergeCell ref="B3:F3"/>
    <mergeCell ref="I3:J3"/>
    <mergeCell ref="B4:D4"/>
    <mergeCell ref="I4:J4"/>
    <mergeCell ref="B5:F5"/>
    <mergeCell ref="I5:J5"/>
    <mergeCell ref="G12:G13"/>
    <mergeCell ref="H12:H13"/>
    <mergeCell ref="I12:I13"/>
    <mergeCell ref="J12:J13"/>
    <mergeCell ref="K12:K13"/>
    <mergeCell ref="K14:K22"/>
    <mergeCell ref="B10:F10"/>
    <mergeCell ref="A12:A13"/>
    <mergeCell ref="B12:B13"/>
    <mergeCell ref="C12:C13"/>
    <mergeCell ref="D12:D13"/>
    <mergeCell ref="E12:E13"/>
    <mergeCell ref="F12:F13"/>
    <mergeCell ref="H23:H24"/>
    <mergeCell ref="I23:I24"/>
    <mergeCell ref="J23:J24"/>
    <mergeCell ref="K23:K24"/>
    <mergeCell ref="K25:K35"/>
    <mergeCell ref="A26:A31"/>
    <mergeCell ref="B26:B31"/>
    <mergeCell ref="H34:I34"/>
    <mergeCell ref="A15:A18"/>
    <mergeCell ref="B15:B18"/>
    <mergeCell ref="H21:I21"/>
    <mergeCell ref="A23:A24"/>
    <mergeCell ref="B23:B24"/>
    <mergeCell ref="C23:C24"/>
    <mergeCell ref="D23:D24"/>
    <mergeCell ref="E23:E24"/>
    <mergeCell ref="F23:F24"/>
    <mergeCell ref="G23:G24"/>
    <mergeCell ref="G36:G37"/>
    <mergeCell ref="H36:H37"/>
    <mergeCell ref="I36:I37"/>
    <mergeCell ref="J36:J37"/>
    <mergeCell ref="K36:K37"/>
    <mergeCell ref="K38:K46"/>
    <mergeCell ref="A36:A37"/>
    <mergeCell ref="B36:B37"/>
    <mergeCell ref="C36:C37"/>
    <mergeCell ref="D36:D37"/>
    <mergeCell ref="E36:E37"/>
    <mergeCell ref="F36:F37"/>
    <mergeCell ref="H47:H48"/>
    <mergeCell ref="I47:I48"/>
    <mergeCell ref="J47:J48"/>
    <mergeCell ref="K47:K48"/>
    <mergeCell ref="K49:K63"/>
    <mergeCell ref="A50:A59"/>
    <mergeCell ref="B50:B59"/>
    <mergeCell ref="H62:I62"/>
    <mergeCell ref="A39:A42"/>
    <mergeCell ref="H45:I45"/>
    <mergeCell ref="A47:A48"/>
    <mergeCell ref="B47:B48"/>
    <mergeCell ref="C47:C48"/>
    <mergeCell ref="D47:D48"/>
    <mergeCell ref="E47:E48"/>
    <mergeCell ref="F47:F48"/>
    <mergeCell ref="G47:G48"/>
    <mergeCell ref="B39:B44"/>
    <mergeCell ref="G64:G65"/>
    <mergeCell ref="H64:H65"/>
    <mergeCell ref="I64:I65"/>
    <mergeCell ref="J64:J65"/>
    <mergeCell ref="K64:K65"/>
    <mergeCell ref="K66:K76"/>
    <mergeCell ref="A64:A65"/>
    <mergeCell ref="B64:B65"/>
    <mergeCell ref="C64:C65"/>
    <mergeCell ref="D64:D65"/>
    <mergeCell ref="E64:E65"/>
    <mergeCell ref="F64:F65"/>
    <mergeCell ref="H77:H78"/>
    <mergeCell ref="I77:I78"/>
    <mergeCell ref="J77:J78"/>
    <mergeCell ref="K77:K78"/>
    <mergeCell ref="K79:K89"/>
    <mergeCell ref="A80:A85"/>
    <mergeCell ref="H88:I88"/>
    <mergeCell ref="A67:A72"/>
    <mergeCell ref="H75:I75"/>
    <mergeCell ref="A77:A78"/>
    <mergeCell ref="B77:B78"/>
    <mergeCell ref="C77:C78"/>
    <mergeCell ref="D77:D78"/>
    <mergeCell ref="E77:E78"/>
    <mergeCell ref="F77:F78"/>
    <mergeCell ref="G77:G78"/>
    <mergeCell ref="B67:B75"/>
    <mergeCell ref="B80:B87"/>
    <mergeCell ref="G90:G91"/>
    <mergeCell ref="H90:H91"/>
    <mergeCell ref="I90:I91"/>
    <mergeCell ref="J90:J91"/>
    <mergeCell ref="K90:K91"/>
    <mergeCell ref="K92:K101"/>
    <mergeCell ref="A90:A91"/>
    <mergeCell ref="B90:B91"/>
    <mergeCell ref="C90:C91"/>
    <mergeCell ref="D90:D91"/>
    <mergeCell ref="E90:E91"/>
    <mergeCell ref="F90:F91"/>
    <mergeCell ref="H102:H103"/>
    <mergeCell ref="I102:I103"/>
    <mergeCell ref="J102:J103"/>
    <mergeCell ref="K102:K103"/>
    <mergeCell ref="K104:K112"/>
    <mergeCell ref="A105:A108"/>
    <mergeCell ref="H111:I111"/>
    <mergeCell ref="A93:A97"/>
    <mergeCell ref="H100:I100"/>
    <mergeCell ref="A102:A103"/>
    <mergeCell ref="B102:B103"/>
    <mergeCell ref="C102:C103"/>
    <mergeCell ref="D102:D103"/>
    <mergeCell ref="E102:E103"/>
    <mergeCell ref="F102:F103"/>
    <mergeCell ref="G102:G103"/>
    <mergeCell ref="B93:B100"/>
    <mergeCell ref="B105:B111"/>
    <mergeCell ref="G113:G114"/>
    <mergeCell ref="H113:H114"/>
    <mergeCell ref="I113:I114"/>
    <mergeCell ref="J113:J114"/>
    <mergeCell ref="K113:K114"/>
    <mergeCell ref="K115:K123"/>
    <mergeCell ref="A113:A114"/>
    <mergeCell ref="B113:B114"/>
    <mergeCell ref="C113:C114"/>
    <mergeCell ref="D113:D114"/>
    <mergeCell ref="E113:E114"/>
    <mergeCell ref="F113:F114"/>
    <mergeCell ref="H124:H125"/>
    <mergeCell ref="I124:I125"/>
    <mergeCell ref="J124:J125"/>
    <mergeCell ref="K124:K125"/>
    <mergeCell ref="K126:K140"/>
    <mergeCell ref="A127:A137"/>
    <mergeCell ref="B127:B137"/>
    <mergeCell ref="H139:I139"/>
    <mergeCell ref="A116:A119"/>
    <mergeCell ref="H122:I122"/>
    <mergeCell ref="A124:A125"/>
    <mergeCell ref="B124:B125"/>
    <mergeCell ref="C124:C125"/>
    <mergeCell ref="D124:D125"/>
    <mergeCell ref="E124:E125"/>
    <mergeCell ref="F124:F125"/>
    <mergeCell ref="G124:G125"/>
    <mergeCell ref="B116:B122"/>
    <mergeCell ref="G141:G142"/>
    <mergeCell ref="H141:H142"/>
    <mergeCell ref="I141:I142"/>
    <mergeCell ref="J141:J142"/>
    <mergeCell ref="K141:K142"/>
    <mergeCell ref="K143:K154"/>
    <mergeCell ref="A141:A142"/>
    <mergeCell ref="B141:B142"/>
    <mergeCell ref="C141:C142"/>
    <mergeCell ref="D141:D142"/>
    <mergeCell ref="E141:E142"/>
    <mergeCell ref="F141:F142"/>
    <mergeCell ref="H155:H156"/>
    <mergeCell ref="I155:I156"/>
    <mergeCell ref="J155:J156"/>
    <mergeCell ref="K155:K156"/>
    <mergeCell ref="K157:K167"/>
    <mergeCell ref="A158:A163"/>
    <mergeCell ref="B158:B163"/>
    <mergeCell ref="H166:I166"/>
    <mergeCell ref="A144:A150"/>
    <mergeCell ref="B144:B150"/>
    <mergeCell ref="H153:I153"/>
    <mergeCell ref="A155:A156"/>
    <mergeCell ref="B155:B156"/>
    <mergeCell ref="C155:C156"/>
    <mergeCell ref="D155:D156"/>
    <mergeCell ref="E155:E156"/>
    <mergeCell ref="F155:F156"/>
    <mergeCell ref="G155:G156"/>
    <mergeCell ref="G168:G169"/>
    <mergeCell ref="H168:H169"/>
    <mergeCell ref="I168:I169"/>
    <mergeCell ref="J168:J169"/>
    <mergeCell ref="K168:K169"/>
    <mergeCell ref="K170:K180"/>
    <mergeCell ref="A168:A169"/>
    <mergeCell ref="B168:B169"/>
    <mergeCell ref="C168:C169"/>
    <mergeCell ref="D168:D169"/>
    <mergeCell ref="E168:E169"/>
    <mergeCell ref="F168:F169"/>
    <mergeCell ref="A171:A176"/>
    <mergeCell ref="B171:B176"/>
    <mergeCell ref="H179:I179"/>
    <mergeCell ref="J181:J182"/>
    <mergeCell ref="K181:K182"/>
    <mergeCell ref="K183:K193"/>
    <mergeCell ref="A184:A189"/>
    <mergeCell ref="H192:I192"/>
    <mergeCell ref="B184:B192"/>
    <mergeCell ref="J207:J208"/>
    <mergeCell ref="K207:K208"/>
    <mergeCell ref="K209:K219"/>
    <mergeCell ref="A210:A215"/>
    <mergeCell ref="B210:B218"/>
    <mergeCell ref="H218:I218"/>
    <mergeCell ref="A181:A182"/>
    <mergeCell ref="B181:B182"/>
    <mergeCell ref="C181:C182"/>
    <mergeCell ref="D181:D182"/>
    <mergeCell ref="E181:E182"/>
    <mergeCell ref="F181:F182"/>
    <mergeCell ref="G181:G182"/>
    <mergeCell ref="H207:H208"/>
    <mergeCell ref="I207:I208"/>
    <mergeCell ref="H181:H182"/>
    <mergeCell ref="I181:I182"/>
    <mergeCell ref="A194:A195"/>
    <mergeCell ref="J220:J221"/>
    <mergeCell ref="K220:K221"/>
    <mergeCell ref="A207:A208"/>
    <mergeCell ref="B207:B208"/>
    <mergeCell ref="C207:C208"/>
    <mergeCell ref="D207:D208"/>
    <mergeCell ref="E207:E208"/>
    <mergeCell ref="F207:F208"/>
    <mergeCell ref="G207:G208"/>
    <mergeCell ref="A220:A221"/>
    <mergeCell ref="B220:B221"/>
    <mergeCell ref="C220:C221"/>
    <mergeCell ref="D220:D221"/>
    <mergeCell ref="E220:E221"/>
    <mergeCell ref="F220:F221"/>
    <mergeCell ref="G220:G221"/>
    <mergeCell ref="H220:H221"/>
    <mergeCell ref="I220:I221"/>
    <mergeCell ref="K222:K232"/>
    <mergeCell ref="A223:A228"/>
    <mergeCell ref="B223:B231"/>
    <mergeCell ref="H231:I231"/>
    <mergeCell ref="A233:A234"/>
    <mergeCell ref="B233:B234"/>
    <mergeCell ref="C233:C234"/>
    <mergeCell ref="D233:D234"/>
    <mergeCell ref="E233:E234"/>
    <mergeCell ref="F233:F234"/>
    <mergeCell ref="G233:G234"/>
    <mergeCell ref="H233:H234"/>
    <mergeCell ref="I233:I234"/>
    <mergeCell ref="J233:J234"/>
    <mergeCell ref="K233:K234"/>
    <mergeCell ref="K235:K245"/>
    <mergeCell ref="A236:A241"/>
    <mergeCell ref="B236:B244"/>
    <mergeCell ref="H244:I244"/>
    <mergeCell ref="A246:A247"/>
    <mergeCell ref="B246:B247"/>
    <mergeCell ref="C246:C247"/>
    <mergeCell ref="D246:D247"/>
    <mergeCell ref="E246:E247"/>
    <mergeCell ref="F246:F247"/>
    <mergeCell ref="G246:G247"/>
    <mergeCell ref="H246:H247"/>
    <mergeCell ref="I246:I247"/>
    <mergeCell ref="J246:J247"/>
    <mergeCell ref="K246:K247"/>
    <mergeCell ref="K248:K258"/>
    <mergeCell ref="A249:A254"/>
    <mergeCell ref="B249:B257"/>
    <mergeCell ref="H257:I257"/>
    <mergeCell ref="A259:A260"/>
    <mergeCell ref="B259:B260"/>
    <mergeCell ref="C259:C260"/>
    <mergeCell ref="D259:D260"/>
    <mergeCell ref="E259:E260"/>
    <mergeCell ref="F259:F260"/>
    <mergeCell ref="G259:G260"/>
    <mergeCell ref="H259:H260"/>
    <mergeCell ref="I259:I260"/>
    <mergeCell ref="J259:J260"/>
    <mergeCell ref="K259:K260"/>
    <mergeCell ref="K261:K271"/>
    <mergeCell ref="A262:A267"/>
    <mergeCell ref="B262:B270"/>
    <mergeCell ref="H270:I270"/>
    <mergeCell ref="A272:A273"/>
    <mergeCell ref="B272:B273"/>
    <mergeCell ref="C272:C273"/>
    <mergeCell ref="D272:D273"/>
    <mergeCell ref="E272:E273"/>
    <mergeCell ref="F272:F273"/>
    <mergeCell ref="G272:G273"/>
    <mergeCell ref="H272:H273"/>
    <mergeCell ref="I272:I273"/>
    <mergeCell ref="J272:J273"/>
    <mergeCell ref="K272:K273"/>
    <mergeCell ref="K274:K286"/>
    <mergeCell ref="A275:A280"/>
    <mergeCell ref="B275:B283"/>
    <mergeCell ref="H285:I285"/>
    <mergeCell ref="A287:A288"/>
    <mergeCell ref="B287:B288"/>
    <mergeCell ref="C287:C288"/>
    <mergeCell ref="D287:D288"/>
    <mergeCell ref="E287:E288"/>
    <mergeCell ref="F287:F288"/>
    <mergeCell ref="G287:G288"/>
    <mergeCell ref="H287:H288"/>
    <mergeCell ref="I287:I288"/>
    <mergeCell ref="J287:J288"/>
    <mergeCell ref="K287:K288"/>
    <mergeCell ref="K289:K299"/>
    <mergeCell ref="A290:A295"/>
    <mergeCell ref="B290:B298"/>
    <mergeCell ref="H298:I298"/>
    <mergeCell ref="A300:A301"/>
    <mergeCell ref="B300:B301"/>
    <mergeCell ref="C300:C301"/>
    <mergeCell ref="D300:D301"/>
    <mergeCell ref="E300:E301"/>
    <mergeCell ref="F300:F301"/>
    <mergeCell ref="G300:G301"/>
    <mergeCell ref="H300:H301"/>
    <mergeCell ref="I300:I301"/>
    <mergeCell ref="J300:J301"/>
    <mergeCell ref="K300:K301"/>
    <mergeCell ref="K302:K312"/>
    <mergeCell ref="A303:A308"/>
    <mergeCell ref="B303:B311"/>
    <mergeCell ref="H311:I311"/>
    <mergeCell ref="A313:A314"/>
    <mergeCell ref="B313:B314"/>
    <mergeCell ref="C313:C314"/>
    <mergeCell ref="D313:D314"/>
    <mergeCell ref="E313:E314"/>
    <mergeCell ref="F313:F314"/>
    <mergeCell ref="G313:G314"/>
    <mergeCell ref="H313:H314"/>
    <mergeCell ref="I313:I314"/>
    <mergeCell ref="J313:J314"/>
    <mergeCell ref="K313:K314"/>
    <mergeCell ref="K315:K325"/>
    <mergeCell ref="A316:A321"/>
    <mergeCell ref="B316:B324"/>
    <mergeCell ref="H324:I324"/>
    <mergeCell ref="A326:A327"/>
    <mergeCell ref="B326:B327"/>
    <mergeCell ref="C326:C327"/>
    <mergeCell ref="D326:D327"/>
    <mergeCell ref="E326:E327"/>
    <mergeCell ref="F326:F327"/>
    <mergeCell ref="G326:G327"/>
    <mergeCell ref="H326:H327"/>
    <mergeCell ref="I326:I327"/>
    <mergeCell ref="J326:J327"/>
    <mergeCell ref="K326:K327"/>
    <mergeCell ref="K328:K338"/>
    <mergeCell ref="A329:A334"/>
    <mergeCell ref="B329:B337"/>
    <mergeCell ref="H337:I337"/>
    <mergeCell ref="A339:A340"/>
    <mergeCell ref="B339:B340"/>
    <mergeCell ref="C339:C340"/>
    <mergeCell ref="D339:D340"/>
    <mergeCell ref="E339:E340"/>
    <mergeCell ref="F339:F340"/>
    <mergeCell ref="G339:G340"/>
    <mergeCell ref="H339:H340"/>
    <mergeCell ref="I339:I340"/>
    <mergeCell ref="J339:J340"/>
    <mergeCell ref="K339:K340"/>
    <mergeCell ref="A355:A359"/>
    <mergeCell ref="B355:B359"/>
    <mergeCell ref="H362:I362"/>
    <mergeCell ref="J352:J353"/>
    <mergeCell ref="K352:K353"/>
    <mergeCell ref="K341:K351"/>
    <mergeCell ref="A342:A347"/>
    <mergeCell ref="B342:B350"/>
    <mergeCell ref="H350:I350"/>
    <mergeCell ref="A352:A353"/>
    <mergeCell ref="B352:B353"/>
    <mergeCell ref="C352:C353"/>
    <mergeCell ref="D352:D353"/>
    <mergeCell ref="E352:E353"/>
    <mergeCell ref="F352:F353"/>
    <mergeCell ref="G352:G353"/>
    <mergeCell ref="H352:H353"/>
    <mergeCell ref="I352:I353"/>
    <mergeCell ref="K354:K363"/>
    <mergeCell ref="J364:J365"/>
    <mergeCell ref="K364:K365"/>
    <mergeCell ref="K378:K387"/>
    <mergeCell ref="A379:A383"/>
    <mergeCell ref="B379:B383"/>
    <mergeCell ref="H386:I386"/>
    <mergeCell ref="K366:K375"/>
    <mergeCell ref="A367:A371"/>
    <mergeCell ref="B367:B371"/>
    <mergeCell ref="H374:I374"/>
    <mergeCell ref="A376:A377"/>
    <mergeCell ref="B376:B377"/>
    <mergeCell ref="C376:C377"/>
    <mergeCell ref="D376:D377"/>
    <mergeCell ref="E376:E377"/>
    <mergeCell ref="F376:F377"/>
    <mergeCell ref="G376:G377"/>
    <mergeCell ref="H376:H377"/>
    <mergeCell ref="I376:I377"/>
    <mergeCell ref="J376:J377"/>
    <mergeCell ref="K376:K377"/>
    <mergeCell ref="H388:H389"/>
    <mergeCell ref="I388:I389"/>
    <mergeCell ref="A364:A365"/>
    <mergeCell ref="B364:B365"/>
    <mergeCell ref="C364:C365"/>
    <mergeCell ref="D364:D365"/>
    <mergeCell ref="E364:E365"/>
    <mergeCell ref="F364:F365"/>
    <mergeCell ref="G364:G365"/>
    <mergeCell ref="H364:H365"/>
    <mergeCell ref="I364:I365"/>
    <mergeCell ref="J388:J389"/>
    <mergeCell ref="K388:K389"/>
    <mergeCell ref="K390:K399"/>
    <mergeCell ref="A391:A395"/>
    <mergeCell ref="B391:B395"/>
    <mergeCell ref="H398:I398"/>
    <mergeCell ref="A400:A401"/>
    <mergeCell ref="B400:B401"/>
    <mergeCell ref="C400:C401"/>
    <mergeCell ref="D400:D401"/>
    <mergeCell ref="E400:E401"/>
    <mergeCell ref="F400:F401"/>
    <mergeCell ref="G400:G401"/>
    <mergeCell ref="H400:H401"/>
    <mergeCell ref="I400:I401"/>
    <mergeCell ref="J400:J401"/>
    <mergeCell ref="K400:K401"/>
    <mergeCell ref="A388:A389"/>
    <mergeCell ref="B388:B389"/>
    <mergeCell ref="C388:C389"/>
    <mergeCell ref="D388:D389"/>
    <mergeCell ref="E388:E389"/>
    <mergeCell ref="F388:F389"/>
    <mergeCell ref="G388:G389"/>
    <mergeCell ref="K402:K410"/>
    <mergeCell ref="A403:A406"/>
    <mergeCell ref="B403:B406"/>
    <mergeCell ref="H409:I409"/>
    <mergeCell ref="A411:A412"/>
    <mergeCell ref="B411:B412"/>
    <mergeCell ref="C411:C412"/>
    <mergeCell ref="D411:D412"/>
    <mergeCell ref="E411:E412"/>
    <mergeCell ref="F411:F412"/>
    <mergeCell ref="G411:G412"/>
    <mergeCell ref="H411:H412"/>
    <mergeCell ref="I411:I412"/>
    <mergeCell ref="J411:J412"/>
    <mergeCell ref="K411:K412"/>
    <mergeCell ref="K413:K421"/>
    <mergeCell ref="A414:A418"/>
    <mergeCell ref="B414:B418"/>
    <mergeCell ref="H420:I420"/>
    <mergeCell ref="A422:A423"/>
    <mergeCell ref="B422:B423"/>
    <mergeCell ref="C422:C423"/>
    <mergeCell ref="D422:D423"/>
    <mergeCell ref="E422:E423"/>
    <mergeCell ref="F422:F423"/>
    <mergeCell ref="G422:G423"/>
    <mergeCell ref="H422:H423"/>
    <mergeCell ref="I422:I423"/>
    <mergeCell ref="J422:J423"/>
    <mergeCell ref="K422:K423"/>
    <mergeCell ref="K424:K432"/>
    <mergeCell ref="A425:A429"/>
    <mergeCell ref="B425:B429"/>
    <mergeCell ref="H431:I431"/>
    <mergeCell ref="A433:A434"/>
    <mergeCell ref="B433:B434"/>
    <mergeCell ref="C433:C434"/>
    <mergeCell ref="D433:D434"/>
    <mergeCell ref="E433:E434"/>
    <mergeCell ref="F433:F434"/>
    <mergeCell ref="G433:G434"/>
    <mergeCell ref="H433:H434"/>
    <mergeCell ref="I433:I434"/>
    <mergeCell ref="J433:J434"/>
    <mergeCell ref="K433:K434"/>
    <mergeCell ref="K435:K443"/>
    <mergeCell ref="A436:A440"/>
    <mergeCell ref="H442:I442"/>
    <mergeCell ref="B436:B442"/>
    <mergeCell ref="A444:A445"/>
    <mergeCell ref="B444:B445"/>
    <mergeCell ref="C444:C445"/>
    <mergeCell ref="D444:D445"/>
    <mergeCell ref="E444:E445"/>
    <mergeCell ref="F444:F445"/>
    <mergeCell ref="G444:G445"/>
    <mergeCell ref="H444:H445"/>
    <mergeCell ref="I444:I445"/>
    <mergeCell ref="J444:J445"/>
    <mergeCell ref="K444:K445"/>
    <mergeCell ref="K446:K454"/>
    <mergeCell ref="A447:A451"/>
    <mergeCell ref="B447:B453"/>
    <mergeCell ref="H453:I453"/>
    <mergeCell ref="A455:A456"/>
    <mergeCell ref="B455:B456"/>
    <mergeCell ref="C455:C456"/>
    <mergeCell ref="D455:D456"/>
    <mergeCell ref="E455:E456"/>
    <mergeCell ref="F455:F456"/>
    <mergeCell ref="G455:G456"/>
    <mergeCell ref="H455:H456"/>
    <mergeCell ref="I455:I456"/>
    <mergeCell ref="J455:J456"/>
    <mergeCell ref="K455:K456"/>
    <mergeCell ref="K457:K464"/>
    <mergeCell ref="A458:A461"/>
    <mergeCell ref="H463:I463"/>
    <mergeCell ref="A465:A466"/>
    <mergeCell ref="B465:B466"/>
    <mergeCell ref="C465:C466"/>
    <mergeCell ref="D465:D466"/>
    <mergeCell ref="E465:E466"/>
    <mergeCell ref="F465:F466"/>
    <mergeCell ref="G465:G466"/>
    <mergeCell ref="H465:H466"/>
    <mergeCell ref="I465:I466"/>
    <mergeCell ref="J465:J466"/>
    <mergeCell ref="K465:K466"/>
    <mergeCell ref="I487:I488"/>
    <mergeCell ref="J487:J488"/>
    <mergeCell ref="K487:K488"/>
    <mergeCell ref="K478:K486"/>
    <mergeCell ref="A479:A482"/>
    <mergeCell ref="B479:B482"/>
    <mergeCell ref="H485:I485"/>
    <mergeCell ref="K467:K475"/>
    <mergeCell ref="A468:A471"/>
    <mergeCell ref="B468:B471"/>
    <mergeCell ref="H474:I474"/>
    <mergeCell ref="A476:A477"/>
    <mergeCell ref="B476:B477"/>
    <mergeCell ref="C476:C477"/>
    <mergeCell ref="D476:D477"/>
    <mergeCell ref="E476:E477"/>
    <mergeCell ref="F476:F477"/>
    <mergeCell ref="G476:G477"/>
    <mergeCell ref="H476:H477"/>
    <mergeCell ref="I476:I477"/>
    <mergeCell ref="J476:J477"/>
    <mergeCell ref="K476:K477"/>
    <mergeCell ref="K489:K499"/>
    <mergeCell ref="A490:A495"/>
    <mergeCell ref="B490:B495"/>
    <mergeCell ref="H498:I498"/>
    <mergeCell ref="B458:B463"/>
    <mergeCell ref="A500:A501"/>
    <mergeCell ref="B500:B501"/>
    <mergeCell ref="C500:C501"/>
    <mergeCell ref="D500:D501"/>
    <mergeCell ref="E500:E501"/>
    <mergeCell ref="F500:F501"/>
    <mergeCell ref="G500:G501"/>
    <mergeCell ref="H500:H501"/>
    <mergeCell ref="I500:I501"/>
    <mergeCell ref="J500:J501"/>
    <mergeCell ref="K500:K501"/>
    <mergeCell ref="A487:A488"/>
    <mergeCell ref="B487:B488"/>
    <mergeCell ref="C487:C488"/>
    <mergeCell ref="D487:D488"/>
    <mergeCell ref="E487:E488"/>
    <mergeCell ref="F487:F488"/>
    <mergeCell ref="G487:G488"/>
    <mergeCell ref="H487:H488"/>
    <mergeCell ref="B503:B509"/>
    <mergeCell ref="K541:K551"/>
    <mergeCell ref="K526:K527"/>
    <mergeCell ref="A539:A540"/>
    <mergeCell ref="B539:B540"/>
    <mergeCell ref="C539:C540"/>
    <mergeCell ref="D539:D540"/>
    <mergeCell ref="E539:E540"/>
    <mergeCell ref="F539:F540"/>
    <mergeCell ref="G539:G540"/>
    <mergeCell ref="K502:K512"/>
    <mergeCell ref="A503:A508"/>
    <mergeCell ref="H511:I511"/>
    <mergeCell ref="A513:A514"/>
    <mergeCell ref="B513:B514"/>
    <mergeCell ref="C513:C514"/>
    <mergeCell ref="D513:D514"/>
    <mergeCell ref="E513:E514"/>
    <mergeCell ref="F513:F514"/>
    <mergeCell ref="G513:G514"/>
    <mergeCell ref="H513:H514"/>
    <mergeCell ref="I513:I514"/>
    <mergeCell ref="J513:J514"/>
    <mergeCell ref="K513:K514"/>
    <mergeCell ref="K515:K525"/>
    <mergeCell ref="A516:A521"/>
    <mergeCell ref="B516:B521"/>
    <mergeCell ref="H524:I524"/>
    <mergeCell ref="A526:A527"/>
    <mergeCell ref="B529:B534"/>
    <mergeCell ref="H537:I537"/>
    <mergeCell ref="B542:B550"/>
    <mergeCell ref="H539:H540"/>
    <mergeCell ref="I539:I540"/>
    <mergeCell ref="A542:A547"/>
    <mergeCell ref="H550:I550"/>
    <mergeCell ref="D526:D527"/>
    <mergeCell ref="E526:E527"/>
    <mergeCell ref="F526:F527"/>
    <mergeCell ref="G526:G527"/>
    <mergeCell ref="H526:H527"/>
    <mergeCell ref="I526:I527"/>
    <mergeCell ref="J526:J527"/>
    <mergeCell ref="B526:B527"/>
    <mergeCell ref="C526:C527"/>
    <mergeCell ref="K554:K564"/>
    <mergeCell ref="A555:A560"/>
    <mergeCell ref="B555:B560"/>
    <mergeCell ref="H563:I563"/>
    <mergeCell ref="J552:J553"/>
    <mergeCell ref="K552:K553"/>
    <mergeCell ref="K528:K538"/>
    <mergeCell ref="A529:A534"/>
    <mergeCell ref="J539:J540"/>
    <mergeCell ref="K539:K540"/>
    <mergeCell ref="A552:A553"/>
    <mergeCell ref="B552:B553"/>
    <mergeCell ref="C552:C553"/>
    <mergeCell ref="D552:D553"/>
    <mergeCell ref="E552:E553"/>
    <mergeCell ref="F552:F553"/>
    <mergeCell ref="G552:G553"/>
    <mergeCell ref="H552:H553"/>
    <mergeCell ref="I552:I553"/>
    <mergeCell ref="K194:K195"/>
    <mergeCell ref="K196:K206"/>
    <mergeCell ref="A197:A202"/>
    <mergeCell ref="B197:B205"/>
    <mergeCell ref="H205:I205"/>
    <mergeCell ref="B194:B195"/>
    <mergeCell ref="C194:C195"/>
    <mergeCell ref="D194:D195"/>
    <mergeCell ref="E194:E195"/>
    <mergeCell ref="F194:F195"/>
    <mergeCell ref="G194:G195"/>
    <mergeCell ref="H194:H195"/>
    <mergeCell ref="I194:I195"/>
    <mergeCell ref="J194:J19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8"/>
  <sheetViews>
    <sheetView workbookViewId="0">
      <selection activeCell="B287" sqref="B287:B297"/>
    </sheetView>
  </sheetViews>
  <sheetFormatPr baseColWidth="10" defaultColWidth="11.42578125" defaultRowHeight="15" x14ac:dyDescent="0.25"/>
  <cols>
    <col min="2" max="2" width="46.28515625" customWidth="1"/>
    <col min="3" max="3" width="10.42578125" customWidth="1"/>
    <col min="5" max="5" width="8.7109375" customWidth="1"/>
    <col min="6" max="6" width="8.85546875" customWidth="1"/>
    <col min="9" max="9" width="7.42578125" style="150" customWidth="1"/>
    <col min="10" max="10" width="14.5703125" customWidth="1"/>
    <col min="11" max="11" width="44.5703125" customWidth="1"/>
  </cols>
  <sheetData>
    <row r="1" spans="1:11" x14ac:dyDescent="0.25">
      <c r="A1" s="22"/>
      <c r="B1" s="22"/>
      <c r="C1" s="22"/>
      <c r="D1" s="22"/>
      <c r="E1" s="22"/>
      <c r="F1" s="22"/>
      <c r="G1" s="22"/>
      <c r="H1" s="22"/>
      <c r="I1" s="145"/>
      <c r="J1" s="23"/>
      <c r="K1" s="23"/>
    </row>
    <row r="2" spans="1:11" x14ac:dyDescent="0.25">
      <c r="A2" s="22"/>
      <c r="B2" s="22"/>
      <c r="C2" s="22"/>
      <c r="D2" s="22"/>
      <c r="E2" s="23"/>
      <c r="F2" s="44"/>
      <c r="G2" s="23"/>
      <c r="H2" s="23"/>
      <c r="I2" s="146"/>
      <c r="J2" s="22"/>
      <c r="K2" s="22"/>
    </row>
    <row r="3" spans="1:11" ht="15.75" x14ac:dyDescent="0.25">
      <c r="A3" s="22"/>
      <c r="B3" s="328" t="s">
        <v>327</v>
      </c>
      <c r="C3" s="328"/>
      <c r="D3" s="328"/>
      <c r="E3" s="328"/>
      <c r="F3" s="328"/>
      <c r="G3" s="22"/>
      <c r="H3" s="22"/>
      <c r="I3" s="327" t="s">
        <v>328</v>
      </c>
      <c r="J3" s="327"/>
      <c r="K3" s="22"/>
    </row>
    <row r="4" spans="1:11" x14ac:dyDescent="0.25">
      <c r="A4" s="22"/>
      <c r="B4" s="329"/>
      <c r="C4" s="329"/>
      <c r="D4" s="329"/>
      <c r="E4" s="22"/>
      <c r="F4" s="22"/>
      <c r="G4" s="22"/>
      <c r="H4" s="22"/>
      <c r="I4" s="327" t="s">
        <v>329</v>
      </c>
      <c r="J4" s="327"/>
      <c r="K4" s="22"/>
    </row>
    <row r="5" spans="1:11" x14ac:dyDescent="0.25">
      <c r="A5" s="22"/>
      <c r="B5" s="320" t="s">
        <v>1</v>
      </c>
      <c r="C5" s="320"/>
      <c r="D5" s="320"/>
      <c r="E5" s="320"/>
      <c r="F5" s="320"/>
      <c r="G5" s="24"/>
      <c r="H5" s="24"/>
      <c r="I5" s="327" t="s">
        <v>330</v>
      </c>
      <c r="J5" s="327"/>
      <c r="K5" s="336" t="s">
        <v>895</v>
      </c>
    </row>
    <row r="6" spans="1:11" x14ac:dyDescent="0.25">
      <c r="A6" s="22"/>
      <c r="B6" s="326" t="s">
        <v>2</v>
      </c>
      <c r="C6" s="326"/>
      <c r="D6" s="326"/>
      <c r="E6" s="326"/>
      <c r="F6" s="326"/>
      <c r="G6" s="24"/>
      <c r="H6" s="24"/>
      <c r="I6" s="147"/>
      <c r="J6" s="25"/>
      <c r="K6" s="337"/>
    </row>
    <row r="7" spans="1:11" x14ac:dyDescent="0.25">
      <c r="A7" s="22"/>
      <c r="B7" s="320" t="s">
        <v>896</v>
      </c>
      <c r="C7" s="320"/>
      <c r="D7" s="320"/>
      <c r="E7" s="320"/>
      <c r="F7" s="22"/>
      <c r="G7" s="22"/>
      <c r="H7" s="22"/>
      <c r="I7" s="327" t="s">
        <v>332</v>
      </c>
      <c r="J7" s="327"/>
      <c r="K7" s="22"/>
    </row>
    <row r="8" spans="1:11" x14ac:dyDescent="0.25">
      <c r="A8" s="22"/>
      <c r="B8" s="22"/>
      <c r="C8" s="22"/>
      <c r="D8" s="22"/>
      <c r="E8" s="22"/>
      <c r="F8" s="22"/>
      <c r="G8" s="22"/>
      <c r="H8" s="22"/>
      <c r="I8" s="327" t="s">
        <v>333</v>
      </c>
      <c r="J8" s="327"/>
      <c r="K8" s="22"/>
    </row>
    <row r="9" spans="1:11" x14ac:dyDescent="0.25">
      <c r="A9" s="23"/>
      <c r="B9" s="23"/>
      <c r="C9" s="22"/>
      <c r="D9" s="22"/>
      <c r="E9" s="22"/>
      <c r="F9" s="26"/>
      <c r="G9" s="22"/>
      <c r="H9" s="22"/>
      <c r="I9" s="327" t="s">
        <v>334</v>
      </c>
      <c r="J9" s="327"/>
      <c r="K9" s="22"/>
    </row>
    <row r="10" spans="1:11" x14ac:dyDescent="0.25">
      <c r="A10" s="23"/>
      <c r="B10" s="320" t="s">
        <v>335</v>
      </c>
      <c r="C10" s="320"/>
      <c r="D10" s="320"/>
      <c r="E10" s="320"/>
      <c r="F10" s="320"/>
      <c r="G10" s="23"/>
      <c r="H10" s="23"/>
      <c r="I10" s="145"/>
      <c r="J10" s="23"/>
      <c r="K10" s="23"/>
    </row>
    <row r="11" spans="1:11" x14ac:dyDescent="0.25">
      <c r="A11" s="23"/>
      <c r="B11" s="27"/>
      <c r="C11" s="23"/>
      <c r="D11" s="23"/>
      <c r="E11" s="23"/>
      <c r="F11" s="23"/>
      <c r="G11" s="23"/>
      <c r="H11" s="23"/>
      <c r="I11" s="145"/>
      <c r="J11" s="23"/>
      <c r="K11" s="23"/>
    </row>
    <row r="12" spans="1:11" x14ac:dyDescent="0.25">
      <c r="A12" s="294" t="s">
        <v>4</v>
      </c>
      <c r="B12" s="294" t="s">
        <v>336</v>
      </c>
      <c r="C12" s="294" t="s">
        <v>337</v>
      </c>
      <c r="D12" s="307" t="s">
        <v>6</v>
      </c>
      <c r="E12" s="307" t="s">
        <v>338</v>
      </c>
      <c r="F12" s="307" t="s">
        <v>339</v>
      </c>
      <c r="G12" s="294" t="s">
        <v>340</v>
      </c>
      <c r="H12" s="294" t="s">
        <v>341</v>
      </c>
      <c r="I12" s="357" t="s">
        <v>34</v>
      </c>
      <c r="J12" s="294" t="s">
        <v>324</v>
      </c>
      <c r="K12" s="294" t="s">
        <v>342</v>
      </c>
    </row>
    <row r="13" spans="1:11" x14ac:dyDescent="0.25">
      <c r="A13" s="294"/>
      <c r="B13" s="294"/>
      <c r="C13" s="294"/>
      <c r="D13" s="308"/>
      <c r="E13" s="308"/>
      <c r="F13" s="308"/>
      <c r="G13" s="294"/>
      <c r="H13" s="294"/>
      <c r="I13" s="357"/>
      <c r="J13" s="294"/>
      <c r="K13" s="294"/>
    </row>
    <row r="14" spans="1:11" x14ac:dyDescent="0.25">
      <c r="A14" s="28"/>
      <c r="B14" s="29"/>
      <c r="C14" s="30"/>
      <c r="D14" s="30"/>
      <c r="E14" s="31"/>
      <c r="F14" s="32"/>
      <c r="G14" s="32"/>
      <c r="H14" s="32"/>
      <c r="I14" s="32"/>
      <c r="J14" s="33"/>
      <c r="K14" s="295"/>
    </row>
    <row r="15" spans="1:11" ht="15" customHeight="1" x14ac:dyDescent="0.25">
      <c r="A15" s="309" t="s">
        <v>1000</v>
      </c>
      <c r="B15" s="378" t="s">
        <v>201</v>
      </c>
      <c r="C15" s="30"/>
      <c r="D15" s="31" t="s">
        <v>13</v>
      </c>
      <c r="E15" s="31" t="s">
        <v>801</v>
      </c>
      <c r="F15" s="32">
        <v>21.78</v>
      </c>
      <c r="G15" s="32"/>
      <c r="H15" s="32"/>
      <c r="I15" s="32"/>
      <c r="J15" s="32">
        <f>E15*F15</f>
        <v>756.20159999999998</v>
      </c>
      <c r="K15" s="296"/>
    </row>
    <row r="16" spans="1:11" x14ac:dyDescent="0.25">
      <c r="A16" s="310"/>
      <c r="B16" s="314"/>
      <c r="C16" s="30"/>
      <c r="D16" s="31"/>
      <c r="E16" s="31"/>
      <c r="F16" s="34"/>
      <c r="G16" s="34"/>
      <c r="H16" s="34"/>
      <c r="I16" s="32"/>
      <c r="J16" s="33"/>
      <c r="K16" s="296"/>
    </row>
    <row r="17" spans="1:11" x14ac:dyDescent="0.25">
      <c r="A17" s="310"/>
      <c r="B17" s="314"/>
      <c r="C17" s="30"/>
      <c r="D17" s="31"/>
      <c r="E17" s="31"/>
      <c r="F17" s="34"/>
      <c r="G17" s="34"/>
      <c r="H17" s="34"/>
      <c r="I17" s="32"/>
      <c r="J17" s="33"/>
      <c r="K17" s="296"/>
    </row>
    <row r="18" spans="1:11" x14ac:dyDescent="0.25">
      <c r="A18" s="310"/>
      <c r="B18" s="314"/>
      <c r="C18" s="30"/>
      <c r="D18" s="31"/>
      <c r="E18" s="31"/>
      <c r="F18" s="34"/>
      <c r="G18" s="34"/>
      <c r="H18" s="34"/>
      <c r="I18" s="32"/>
      <c r="J18" s="33"/>
      <c r="K18" s="296"/>
    </row>
    <row r="19" spans="1:11" x14ac:dyDescent="0.25">
      <c r="A19" s="310"/>
      <c r="B19" s="314"/>
      <c r="C19" s="36"/>
      <c r="D19" s="36"/>
      <c r="E19" s="36"/>
      <c r="F19" s="36"/>
      <c r="G19" s="34"/>
      <c r="H19" s="34"/>
      <c r="I19" s="149"/>
      <c r="J19" s="33"/>
      <c r="K19" s="296"/>
    </row>
    <row r="20" spans="1:11" x14ac:dyDescent="0.25">
      <c r="A20" s="310"/>
      <c r="B20" s="314"/>
      <c r="C20" s="30"/>
      <c r="D20" s="31"/>
      <c r="E20" s="31"/>
      <c r="F20" s="34"/>
      <c r="G20" s="34"/>
      <c r="H20" s="34"/>
      <c r="I20" s="32"/>
      <c r="J20" s="33"/>
      <c r="K20" s="296"/>
    </row>
    <row r="21" spans="1:11" x14ac:dyDescent="0.25">
      <c r="A21" s="310"/>
      <c r="B21" s="314"/>
      <c r="C21" s="30"/>
      <c r="D21" s="31"/>
      <c r="E21" s="31"/>
      <c r="F21" s="34"/>
      <c r="G21" s="34"/>
      <c r="H21" s="34"/>
      <c r="I21" s="32"/>
      <c r="J21" s="36"/>
      <c r="K21" s="296"/>
    </row>
    <row r="22" spans="1:11" x14ac:dyDescent="0.25">
      <c r="A22" s="310"/>
      <c r="B22" s="314"/>
      <c r="C22" s="30"/>
      <c r="D22" s="31"/>
      <c r="E22" s="31"/>
      <c r="F22" s="34"/>
      <c r="G22" s="34"/>
      <c r="H22" s="34"/>
      <c r="I22" s="32"/>
      <c r="J22" s="36"/>
      <c r="K22" s="296"/>
    </row>
    <row r="23" spans="1:11" x14ac:dyDescent="0.25">
      <c r="A23" s="310"/>
      <c r="B23" s="314"/>
      <c r="C23" s="30"/>
      <c r="D23" s="31"/>
      <c r="E23" s="31"/>
      <c r="F23" s="32"/>
      <c r="G23" s="38"/>
      <c r="H23" s="38"/>
      <c r="I23" s="148"/>
      <c r="J23" s="36"/>
      <c r="K23" s="296"/>
    </row>
    <row r="24" spans="1:11" x14ac:dyDescent="0.25">
      <c r="A24" s="310"/>
      <c r="B24" s="314"/>
      <c r="C24" s="36"/>
      <c r="D24" s="36"/>
      <c r="E24" s="36"/>
      <c r="F24" s="36"/>
      <c r="G24" s="36"/>
      <c r="H24" s="36"/>
      <c r="I24" s="149"/>
      <c r="J24" s="36"/>
      <c r="K24" s="296"/>
    </row>
    <row r="25" spans="1:11" x14ac:dyDescent="0.25">
      <c r="A25" s="316"/>
      <c r="B25" s="358"/>
      <c r="C25" s="36"/>
      <c r="D25" s="36"/>
      <c r="E25" s="36"/>
      <c r="F25" s="36"/>
      <c r="G25" s="36"/>
      <c r="H25" s="36"/>
      <c r="I25" s="149"/>
      <c r="J25" s="36"/>
      <c r="K25" s="296"/>
    </row>
    <row r="26" spans="1:11" x14ac:dyDescent="0.25">
      <c r="A26" s="28"/>
      <c r="B26" s="36"/>
      <c r="C26" s="40"/>
      <c r="D26" s="31"/>
      <c r="E26" s="31"/>
      <c r="F26" s="34"/>
      <c r="G26" s="34"/>
      <c r="H26" s="34"/>
      <c r="I26" s="32"/>
      <c r="J26" s="36"/>
      <c r="K26" s="296"/>
    </row>
    <row r="27" spans="1:11" x14ac:dyDescent="0.25">
      <c r="A27" s="28"/>
      <c r="B27" s="36"/>
      <c r="C27" s="40"/>
      <c r="D27" s="36"/>
      <c r="E27" s="36"/>
      <c r="F27" s="34"/>
      <c r="G27" s="34"/>
      <c r="H27" s="359" t="s">
        <v>352</v>
      </c>
      <c r="I27" s="360"/>
      <c r="J27" s="33">
        <f>SUM(J15:J25)</f>
        <v>756.20159999999998</v>
      </c>
      <c r="K27" s="296"/>
    </row>
    <row r="28" spans="1:11" x14ac:dyDescent="0.25">
      <c r="A28" s="28"/>
      <c r="B28" s="36"/>
      <c r="C28" s="40"/>
      <c r="D28" s="31"/>
      <c r="E28" s="31"/>
      <c r="F28" s="34"/>
      <c r="G28" s="34"/>
      <c r="H28" s="34"/>
      <c r="I28" s="32"/>
      <c r="J28" s="33"/>
      <c r="K28" s="356"/>
    </row>
    <row r="29" spans="1:11" x14ac:dyDescent="0.25">
      <c r="A29" s="294" t="s">
        <v>4</v>
      </c>
      <c r="B29" s="294" t="s">
        <v>336</v>
      </c>
      <c r="C29" s="294" t="s">
        <v>337</v>
      </c>
      <c r="D29" s="307" t="s">
        <v>6</v>
      </c>
      <c r="E29" s="307" t="s">
        <v>338</v>
      </c>
      <c r="F29" s="307" t="s">
        <v>339</v>
      </c>
      <c r="G29" s="294" t="s">
        <v>340</v>
      </c>
      <c r="H29" s="294" t="s">
        <v>341</v>
      </c>
      <c r="I29" s="357" t="s">
        <v>34</v>
      </c>
      <c r="J29" s="294" t="s">
        <v>324</v>
      </c>
      <c r="K29" s="294" t="s">
        <v>342</v>
      </c>
    </row>
    <row r="30" spans="1:11" x14ac:dyDescent="0.25">
      <c r="A30" s="294"/>
      <c r="B30" s="294"/>
      <c r="C30" s="294"/>
      <c r="D30" s="308"/>
      <c r="E30" s="308"/>
      <c r="F30" s="308"/>
      <c r="G30" s="294"/>
      <c r="H30" s="294"/>
      <c r="I30" s="357"/>
      <c r="J30" s="294"/>
      <c r="K30" s="294"/>
    </row>
    <row r="31" spans="1:11" x14ac:dyDescent="0.25">
      <c r="A31" s="28"/>
      <c r="B31" s="29"/>
      <c r="C31" s="30"/>
      <c r="D31" s="30"/>
      <c r="E31" s="31"/>
      <c r="F31" s="32"/>
      <c r="G31" s="32"/>
      <c r="H31" s="32"/>
      <c r="I31" s="32"/>
      <c r="J31" s="33"/>
      <c r="K31" s="295"/>
    </row>
    <row r="32" spans="1:11" x14ac:dyDescent="0.25">
      <c r="A32" s="309" t="s">
        <v>1001</v>
      </c>
      <c r="B32" s="378" t="s">
        <v>203</v>
      </c>
      <c r="C32" s="30"/>
      <c r="D32" s="31" t="s">
        <v>16</v>
      </c>
      <c r="E32" s="31" t="s">
        <v>801</v>
      </c>
      <c r="F32" s="32">
        <v>21.78</v>
      </c>
      <c r="G32" s="32">
        <v>0.2</v>
      </c>
      <c r="H32" s="32"/>
      <c r="I32" s="32"/>
      <c r="J32" s="32">
        <f>E32*F32*G32</f>
        <v>151.24032</v>
      </c>
      <c r="K32" s="296"/>
    </row>
    <row r="33" spans="1:11" x14ac:dyDescent="0.25">
      <c r="A33" s="310"/>
      <c r="B33" s="314"/>
      <c r="C33" s="30"/>
      <c r="D33" s="31"/>
      <c r="E33" s="31"/>
      <c r="F33" s="34"/>
      <c r="G33" s="34"/>
      <c r="H33" s="34"/>
      <c r="I33" s="32"/>
      <c r="J33" s="33"/>
      <c r="K33" s="296"/>
    </row>
    <row r="34" spans="1:11" x14ac:dyDescent="0.25">
      <c r="A34" s="310"/>
      <c r="B34" s="314"/>
      <c r="C34" s="30"/>
      <c r="D34" s="31"/>
      <c r="E34" s="31"/>
      <c r="F34" s="34"/>
      <c r="G34" s="34"/>
      <c r="H34" s="34"/>
      <c r="I34" s="32"/>
      <c r="J34" s="33"/>
      <c r="K34" s="296"/>
    </row>
    <row r="35" spans="1:11" x14ac:dyDescent="0.25">
      <c r="A35" s="310"/>
      <c r="B35" s="314"/>
      <c r="C35" s="30"/>
      <c r="D35" s="31"/>
      <c r="E35" s="31"/>
      <c r="F35" s="34"/>
      <c r="G35" s="34"/>
      <c r="H35" s="34"/>
      <c r="I35" s="32"/>
      <c r="J35" s="33"/>
      <c r="K35" s="296"/>
    </row>
    <row r="36" spans="1:11" x14ac:dyDescent="0.25">
      <c r="A36" s="310"/>
      <c r="B36" s="314"/>
      <c r="C36" s="36"/>
      <c r="D36" s="36"/>
      <c r="E36" s="36"/>
      <c r="F36" s="36"/>
      <c r="G36" s="34"/>
      <c r="H36" s="34"/>
      <c r="I36" s="149"/>
      <c r="J36" s="33"/>
      <c r="K36" s="296"/>
    </row>
    <row r="37" spans="1:11" x14ac:dyDescent="0.25">
      <c r="A37" s="310"/>
      <c r="B37" s="314"/>
      <c r="C37" s="30"/>
      <c r="D37" s="31"/>
      <c r="E37" s="31"/>
      <c r="F37" s="34"/>
      <c r="G37" s="34"/>
      <c r="H37" s="34"/>
      <c r="I37" s="32"/>
      <c r="J37" s="33"/>
      <c r="K37" s="296"/>
    </row>
    <row r="38" spans="1:11" x14ac:dyDescent="0.25">
      <c r="A38" s="310"/>
      <c r="B38" s="314"/>
      <c r="C38" s="30"/>
      <c r="D38" s="31"/>
      <c r="E38" s="31"/>
      <c r="F38" s="34"/>
      <c r="G38" s="34"/>
      <c r="H38" s="34"/>
      <c r="I38" s="32"/>
      <c r="J38" s="36"/>
      <c r="K38" s="296"/>
    </row>
    <row r="39" spans="1:11" x14ac:dyDescent="0.25">
      <c r="A39" s="310"/>
      <c r="B39" s="314"/>
      <c r="C39" s="30"/>
      <c r="D39" s="31"/>
      <c r="E39" s="31"/>
      <c r="F39" s="34"/>
      <c r="G39" s="34"/>
      <c r="H39" s="34"/>
      <c r="I39" s="32"/>
      <c r="J39" s="36"/>
      <c r="K39" s="296"/>
    </row>
    <row r="40" spans="1:11" x14ac:dyDescent="0.25">
      <c r="A40" s="310"/>
      <c r="B40" s="314"/>
      <c r="C40" s="30"/>
      <c r="D40" s="31"/>
      <c r="E40" s="31"/>
      <c r="F40" s="32"/>
      <c r="G40" s="38"/>
      <c r="H40" s="38"/>
      <c r="I40" s="148"/>
      <c r="J40" s="36"/>
      <c r="K40" s="296"/>
    </row>
    <row r="41" spans="1:11" x14ac:dyDescent="0.25">
      <c r="A41" s="310"/>
      <c r="B41" s="314"/>
      <c r="C41" s="36"/>
      <c r="D41" s="36"/>
      <c r="E41" s="36"/>
      <c r="F41" s="36"/>
      <c r="G41" s="36"/>
      <c r="H41" s="36"/>
      <c r="I41" s="149"/>
      <c r="J41" s="36"/>
      <c r="K41" s="296"/>
    </row>
    <row r="42" spans="1:11" x14ac:dyDescent="0.25">
      <c r="A42" s="316"/>
      <c r="B42" s="358"/>
      <c r="C42" s="36"/>
      <c r="D42" s="36"/>
      <c r="E42" s="36"/>
      <c r="F42" s="36"/>
      <c r="G42" s="36"/>
      <c r="H42" s="36"/>
      <c r="I42" s="149"/>
      <c r="J42" s="36"/>
      <c r="K42" s="296"/>
    </row>
    <row r="43" spans="1:11" x14ac:dyDescent="0.25">
      <c r="A43" s="28"/>
      <c r="B43" s="36"/>
      <c r="C43" s="40"/>
      <c r="D43" s="31"/>
      <c r="E43" s="31"/>
      <c r="F43" s="34"/>
      <c r="G43" s="34"/>
      <c r="H43" s="34"/>
      <c r="I43" s="32"/>
      <c r="J43" s="36"/>
      <c r="K43" s="296"/>
    </row>
    <row r="44" spans="1:11" x14ac:dyDescent="0.25">
      <c r="A44" s="28"/>
      <c r="B44" s="36"/>
      <c r="C44" s="40"/>
      <c r="D44" s="36"/>
      <c r="E44" s="36"/>
      <c r="F44" s="34"/>
      <c r="G44" s="34"/>
      <c r="H44" s="359" t="s">
        <v>352</v>
      </c>
      <c r="I44" s="360"/>
      <c r="J44" s="33">
        <f>SUM(J32:J42)</f>
        <v>151.24032</v>
      </c>
      <c r="K44" s="296"/>
    </row>
    <row r="45" spans="1:11" x14ac:dyDescent="0.25">
      <c r="A45" s="28"/>
      <c r="B45" s="36"/>
      <c r="C45" s="40"/>
      <c r="D45" s="31"/>
      <c r="E45" s="31"/>
      <c r="F45" s="34"/>
      <c r="G45" s="34"/>
      <c r="H45" s="34"/>
      <c r="I45" s="32"/>
      <c r="J45" s="33"/>
      <c r="K45" s="356"/>
    </row>
    <row r="46" spans="1:11" x14ac:dyDescent="0.25">
      <c r="A46" s="294" t="s">
        <v>4</v>
      </c>
      <c r="B46" s="294" t="s">
        <v>336</v>
      </c>
      <c r="C46" s="294" t="s">
        <v>337</v>
      </c>
      <c r="D46" s="307" t="s">
        <v>6</v>
      </c>
      <c r="E46" s="307" t="s">
        <v>338</v>
      </c>
      <c r="F46" s="307" t="s">
        <v>339</v>
      </c>
      <c r="G46" s="294" t="s">
        <v>340</v>
      </c>
      <c r="H46" s="294" t="s">
        <v>341</v>
      </c>
      <c r="I46" s="357" t="s">
        <v>34</v>
      </c>
      <c r="J46" s="294" t="s">
        <v>324</v>
      </c>
      <c r="K46" s="294" t="s">
        <v>342</v>
      </c>
    </row>
    <row r="47" spans="1:11" x14ac:dyDescent="0.25">
      <c r="A47" s="294"/>
      <c r="B47" s="294"/>
      <c r="C47" s="294"/>
      <c r="D47" s="308"/>
      <c r="E47" s="308"/>
      <c r="F47" s="308"/>
      <c r="G47" s="294"/>
      <c r="H47" s="294"/>
      <c r="I47" s="357"/>
      <c r="J47" s="294"/>
      <c r="K47" s="294"/>
    </row>
    <row r="48" spans="1:11" x14ac:dyDescent="0.25">
      <c r="A48" s="28"/>
      <c r="B48" s="29"/>
      <c r="C48" s="30"/>
      <c r="D48" s="30"/>
      <c r="E48" s="31"/>
      <c r="F48" s="32"/>
      <c r="G48" s="32"/>
      <c r="H48" s="32"/>
      <c r="I48" s="32"/>
      <c r="J48" s="33"/>
      <c r="K48" s="295"/>
    </row>
    <row r="49" spans="1:11" x14ac:dyDescent="0.25">
      <c r="A49" s="309" t="s">
        <v>1002</v>
      </c>
      <c r="B49" s="378" t="s">
        <v>205</v>
      </c>
      <c r="C49" s="30"/>
      <c r="D49" s="31" t="s">
        <v>16</v>
      </c>
      <c r="E49" s="31" t="s">
        <v>801</v>
      </c>
      <c r="F49" s="32">
        <v>0.5</v>
      </c>
      <c r="G49" s="32">
        <v>0.5</v>
      </c>
      <c r="H49" s="32"/>
      <c r="I49" s="32">
        <v>2</v>
      </c>
      <c r="J49" s="32">
        <f>E49*F49*G49*I49</f>
        <v>17.36</v>
      </c>
      <c r="K49" s="296"/>
    </row>
    <row r="50" spans="1:11" x14ac:dyDescent="0.25">
      <c r="A50" s="310"/>
      <c r="B50" s="314"/>
      <c r="C50" s="30"/>
      <c r="D50" s="31"/>
      <c r="E50" s="31" t="s">
        <v>1058</v>
      </c>
      <c r="F50" s="34">
        <v>0.5</v>
      </c>
      <c r="G50" s="34">
        <v>0.5</v>
      </c>
      <c r="H50" s="34"/>
      <c r="I50" s="32">
        <v>2</v>
      </c>
      <c r="J50" s="32">
        <f>E50*F50*G50*I50</f>
        <v>10.89</v>
      </c>
      <c r="K50" s="296"/>
    </row>
    <row r="51" spans="1:11" x14ac:dyDescent="0.25">
      <c r="A51" s="310"/>
      <c r="B51" s="314"/>
      <c r="C51" s="30"/>
      <c r="D51" s="31"/>
      <c r="E51" s="31"/>
      <c r="F51" s="34"/>
      <c r="G51" s="34"/>
      <c r="H51" s="34"/>
      <c r="I51" s="32"/>
      <c r="J51" s="33"/>
      <c r="K51" s="296"/>
    </row>
    <row r="52" spans="1:11" x14ac:dyDescent="0.25">
      <c r="A52" s="310"/>
      <c r="B52" s="314"/>
      <c r="C52" s="30"/>
      <c r="D52" s="31"/>
      <c r="E52" s="31"/>
      <c r="F52" s="34"/>
      <c r="G52" s="34"/>
      <c r="H52" s="34"/>
      <c r="I52" s="32"/>
      <c r="J52" s="33"/>
      <c r="K52" s="296"/>
    </row>
    <row r="53" spans="1:11" x14ac:dyDescent="0.25">
      <c r="A53" s="310"/>
      <c r="B53" s="314"/>
      <c r="C53" s="36"/>
      <c r="D53" s="36"/>
      <c r="E53" s="36"/>
      <c r="F53" s="36"/>
      <c r="G53" s="34"/>
      <c r="H53" s="34"/>
      <c r="I53" s="149"/>
      <c r="J53" s="33"/>
      <c r="K53" s="296"/>
    </row>
    <row r="54" spans="1:11" x14ac:dyDescent="0.25">
      <c r="A54" s="310"/>
      <c r="B54" s="314"/>
      <c r="C54" s="30"/>
      <c r="D54" s="31"/>
      <c r="E54" s="31"/>
      <c r="F54" s="34"/>
      <c r="G54" s="34"/>
      <c r="H54" s="34"/>
      <c r="I54" s="32"/>
      <c r="J54" s="33"/>
      <c r="K54" s="296"/>
    </row>
    <row r="55" spans="1:11" x14ac:dyDescent="0.25">
      <c r="A55" s="310"/>
      <c r="B55" s="314"/>
      <c r="C55" s="30"/>
      <c r="D55" s="31"/>
      <c r="E55" s="31"/>
      <c r="F55" s="34"/>
      <c r="G55" s="34"/>
      <c r="H55" s="34"/>
      <c r="I55" s="32"/>
      <c r="J55" s="36"/>
      <c r="K55" s="296"/>
    </row>
    <row r="56" spans="1:11" x14ac:dyDescent="0.25">
      <c r="A56" s="310"/>
      <c r="B56" s="314"/>
      <c r="C56" s="30"/>
      <c r="D56" s="31"/>
      <c r="E56" s="31"/>
      <c r="F56" s="34"/>
      <c r="G56" s="34"/>
      <c r="H56" s="34"/>
      <c r="I56" s="32"/>
      <c r="J56" s="36"/>
      <c r="K56" s="296"/>
    </row>
    <row r="57" spans="1:11" x14ac:dyDescent="0.25">
      <c r="A57" s="310"/>
      <c r="B57" s="314"/>
      <c r="C57" s="30"/>
      <c r="D57" s="31"/>
      <c r="E57" s="31"/>
      <c r="F57" s="32"/>
      <c r="G57" s="38"/>
      <c r="H57" s="38"/>
      <c r="I57" s="148"/>
      <c r="J57" s="36"/>
      <c r="K57" s="296"/>
    </row>
    <row r="58" spans="1:11" x14ac:dyDescent="0.25">
      <c r="A58" s="310"/>
      <c r="B58" s="314"/>
      <c r="C58" s="36"/>
      <c r="D58" s="36"/>
      <c r="E58" s="36"/>
      <c r="F58" s="36"/>
      <c r="G58" s="36"/>
      <c r="H58" s="36"/>
      <c r="I58" s="149"/>
      <c r="J58" s="36"/>
      <c r="K58" s="296"/>
    </row>
    <row r="59" spans="1:11" x14ac:dyDescent="0.25">
      <c r="A59" s="316"/>
      <c r="B59" s="358"/>
      <c r="C59" s="36"/>
      <c r="D59" s="36"/>
      <c r="E59" s="36"/>
      <c r="F59" s="36"/>
      <c r="G59" s="36"/>
      <c r="H59" s="36"/>
      <c r="I59" s="149"/>
      <c r="J59" s="36"/>
      <c r="K59" s="296"/>
    </row>
    <row r="60" spans="1:11" x14ac:dyDescent="0.25">
      <c r="A60" s="28"/>
      <c r="B60" s="36"/>
      <c r="C60" s="40"/>
      <c r="D60" s="31"/>
      <c r="E60" s="31"/>
      <c r="F60" s="34"/>
      <c r="G60" s="34"/>
      <c r="H60" s="34"/>
      <c r="I60" s="32"/>
      <c r="J60" s="36"/>
      <c r="K60" s="296"/>
    </row>
    <row r="61" spans="1:11" x14ac:dyDescent="0.25">
      <c r="A61" s="28"/>
      <c r="B61" s="36"/>
      <c r="C61" s="40"/>
      <c r="D61" s="36"/>
      <c r="E61" s="36"/>
      <c r="F61" s="34"/>
      <c r="G61" s="34"/>
      <c r="H61" s="359" t="s">
        <v>352</v>
      </c>
      <c r="I61" s="360"/>
      <c r="J61" s="33">
        <f>SUM(J49:J59)</f>
        <v>28.25</v>
      </c>
      <c r="K61" s="296"/>
    </row>
    <row r="62" spans="1:11" x14ac:dyDescent="0.25">
      <c r="A62" s="28"/>
      <c r="B62" s="36"/>
      <c r="C62" s="40"/>
      <c r="D62" s="31"/>
      <c r="E62" s="31"/>
      <c r="F62" s="34"/>
      <c r="G62" s="34"/>
      <c r="H62" s="34"/>
      <c r="I62" s="32"/>
      <c r="J62" s="33"/>
      <c r="K62" s="356"/>
    </row>
    <row r="63" spans="1:11" x14ac:dyDescent="0.25">
      <c r="A63" s="294" t="s">
        <v>4</v>
      </c>
      <c r="B63" s="294" t="s">
        <v>336</v>
      </c>
      <c r="C63" s="294" t="s">
        <v>337</v>
      </c>
      <c r="D63" s="307" t="s">
        <v>6</v>
      </c>
      <c r="E63" s="307" t="s">
        <v>338</v>
      </c>
      <c r="F63" s="307" t="s">
        <v>339</v>
      </c>
      <c r="G63" s="294" t="s">
        <v>340</v>
      </c>
      <c r="H63" s="294" t="s">
        <v>341</v>
      </c>
      <c r="I63" s="357" t="s">
        <v>34</v>
      </c>
      <c r="J63" s="294" t="s">
        <v>324</v>
      </c>
      <c r="K63" s="294" t="s">
        <v>342</v>
      </c>
    </row>
    <row r="64" spans="1:11" x14ac:dyDescent="0.25">
      <c r="A64" s="294"/>
      <c r="B64" s="294"/>
      <c r="C64" s="294"/>
      <c r="D64" s="308"/>
      <c r="E64" s="308"/>
      <c r="F64" s="308"/>
      <c r="G64" s="294"/>
      <c r="H64" s="294"/>
      <c r="I64" s="357"/>
      <c r="J64" s="294"/>
      <c r="K64" s="294"/>
    </row>
    <row r="65" spans="1:11" x14ac:dyDescent="0.25">
      <c r="A65" s="28"/>
      <c r="B65" s="29"/>
      <c r="C65" s="30"/>
      <c r="D65" s="30"/>
      <c r="E65" s="31"/>
      <c r="F65" s="32"/>
      <c r="G65" s="32"/>
      <c r="H65" s="32"/>
      <c r="I65" s="32"/>
      <c r="J65" s="33"/>
      <c r="K65" s="295"/>
    </row>
    <row r="66" spans="1:11" x14ac:dyDescent="0.25">
      <c r="A66" s="309" t="s">
        <v>1003</v>
      </c>
      <c r="B66" s="378" t="s">
        <v>207</v>
      </c>
      <c r="C66" s="30"/>
      <c r="D66" s="31" t="s">
        <v>13</v>
      </c>
      <c r="E66" s="31" t="s">
        <v>801</v>
      </c>
      <c r="F66" s="32">
        <v>21.78</v>
      </c>
      <c r="G66" s="32"/>
      <c r="H66" s="32"/>
      <c r="I66" s="32"/>
      <c r="J66" s="32">
        <f>E66*F66</f>
        <v>756.20159999999998</v>
      </c>
      <c r="K66" s="296"/>
    </row>
    <row r="67" spans="1:11" x14ac:dyDescent="0.25">
      <c r="A67" s="310"/>
      <c r="B67" s="314"/>
      <c r="C67" s="30"/>
      <c r="D67" s="31"/>
      <c r="E67" s="31"/>
      <c r="F67" s="34"/>
      <c r="G67" s="34"/>
      <c r="H67" s="34"/>
      <c r="I67" s="32"/>
      <c r="J67" s="33"/>
      <c r="K67" s="296"/>
    </row>
    <row r="68" spans="1:11" x14ac:dyDescent="0.25">
      <c r="A68" s="310"/>
      <c r="B68" s="314"/>
      <c r="C68" s="30"/>
      <c r="D68" s="31"/>
      <c r="E68" s="31"/>
      <c r="F68" s="34"/>
      <c r="G68" s="34"/>
      <c r="H68" s="34"/>
      <c r="I68" s="32"/>
      <c r="J68" s="33"/>
      <c r="K68" s="296"/>
    </row>
    <row r="69" spans="1:11" x14ac:dyDescent="0.25">
      <c r="A69" s="310"/>
      <c r="B69" s="314"/>
      <c r="C69" s="30"/>
      <c r="D69" s="31"/>
      <c r="E69" s="31"/>
      <c r="F69" s="34"/>
      <c r="G69" s="34"/>
      <c r="H69" s="34"/>
      <c r="I69" s="32"/>
      <c r="J69" s="33"/>
      <c r="K69" s="296"/>
    </row>
    <row r="70" spans="1:11" x14ac:dyDescent="0.25">
      <c r="A70" s="310"/>
      <c r="B70" s="314"/>
      <c r="C70" s="36"/>
      <c r="D70" s="36"/>
      <c r="E70" s="36"/>
      <c r="F70" s="36"/>
      <c r="G70" s="34"/>
      <c r="H70" s="34"/>
      <c r="I70" s="149"/>
      <c r="J70" s="33"/>
      <c r="K70" s="296"/>
    </row>
    <row r="71" spans="1:11" x14ac:dyDescent="0.25">
      <c r="A71" s="310"/>
      <c r="B71" s="314"/>
      <c r="C71" s="30"/>
      <c r="D71" s="31"/>
      <c r="E71" s="31"/>
      <c r="F71" s="34"/>
      <c r="G71" s="34"/>
      <c r="H71" s="34"/>
      <c r="I71" s="32"/>
      <c r="J71" s="33"/>
      <c r="K71" s="296"/>
    </row>
    <row r="72" spans="1:11" x14ac:dyDescent="0.25">
      <c r="A72" s="310"/>
      <c r="B72" s="314"/>
      <c r="C72" s="30"/>
      <c r="D72" s="31"/>
      <c r="E72" s="31"/>
      <c r="F72" s="34"/>
      <c r="G72" s="34"/>
      <c r="H72" s="34"/>
      <c r="I72" s="32"/>
      <c r="J72" s="36"/>
      <c r="K72" s="296"/>
    </row>
    <row r="73" spans="1:11" x14ac:dyDescent="0.25">
      <c r="A73" s="310"/>
      <c r="B73" s="314"/>
      <c r="C73" s="30"/>
      <c r="D73" s="31"/>
      <c r="E73" s="31"/>
      <c r="F73" s="34"/>
      <c r="G73" s="34"/>
      <c r="H73" s="34"/>
      <c r="I73" s="32"/>
      <c r="J73" s="36"/>
      <c r="K73" s="296"/>
    </row>
    <row r="74" spans="1:11" x14ac:dyDescent="0.25">
      <c r="A74" s="310"/>
      <c r="B74" s="314"/>
      <c r="C74" s="30"/>
      <c r="D74" s="31"/>
      <c r="E74" s="31"/>
      <c r="F74" s="32"/>
      <c r="G74" s="38"/>
      <c r="H74" s="38"/>
      <c r="I74" s="148"/>
      <c r="J74" s="36"/>
      <c r="K74" s="296"/>
    </row>
    <row r="75" spans="1:11" x14ac:dyDescent="0.25">
      <c r="A75" s="310"/>
      <c r="B75" s="314"/>
      <c r="C75" s="36"/>
      <c r="D75" s="36"/>
      <c r="E75" s="36"/>
      <c r="F75" s="36"/>
      <c r="G75" s="36"/>
      <c r="H75" s="36"/>
      <c r="I75" s="149"/>
      <c r="J75" s="36"/>
      <c r="K75" s="296"/>
    </row>
    <row r="76" spans="1:11" x14ac:dyDescent="0.25">
      <c r="A76" s="316"/>
      <c r="B76" s="358"/>
      <c r="C76" s="36"/>
      <c r="D76" s="36"/>
      <c r="E76" s="36"/>
      <c r="F76" s="36"/>
      <c r="G76" s="36"/>
      <c r="H76" s="36"/>
      <c r="I76" s="149"/>
      <c r="J76" s="36"/>
      <c r="K76" s="296"/>
    </row>
    <row r="77" spans="1:11" x14ac:dyDescent="0.25">
      <c r="A77" s="28"/>
      <c r="B77" s="36"/>
      <c r="C77" s="40"/>
      <c r="D77" s="31"/>
      <c r="E77" s="31"/>
      <c r="F77" s="34"/>
      <c r="G77" s="34"/>
      <c r="H77" s="34"/>
      <c r="I77" s="32"/>
      <c r="J77" s="36"/>
      <c r="K77" s="296"/>
    </row>
    <row r="78" spans="1:11" x14ac:dyDescent="0.25">
      <c r="A78" s="28"/>
      <c r="B78" s="36"/>
      <c r="C78" s="40"/>
      <c r="D78" s="36"/>
      <c r="E78" s="36"/>
      <c r="F78" s="34"/>
      <c r="G78" s="34"/>
      <c r="H78" s="359" t="s">
        <v>352</v>
      </c>
      <c r="I78" s="360"/>
      <c r="J78" s="33">
        <f>SUM(J66:J76)</f>
        <v>756.20159999999998</v>
      </c>
      <c r="K78" s="296"/>
    </row>
    <row r="79" spans="1:11" x14ac:dyDescent="0.25">
      <c r="A79" s="28"/>
      <c r="B79" s="36"/>
      <c r="C79" s="40"/>
      <c r="D79" s="31"/>
      <c r="E79" s="31"/>
      <c r="F79" s="34"/>
      <c r="G79" s="34"/>
      <c r="H79" s="34"/>
      <c r="I79" s="32"/>
      <c r="J79" s="33"/>
      <c r="K79" s="356"/>
    </row>
    <row r="80" spans="1:11" x14ac:dyDescent="0.25">
      <c r="A80" s="294" t="s">
        <v>4</v>
      </c>
      <c r="B80" s="294" t="s">
        <v>336</v>
      </c>
      <c r="C80" s="294" t="s">
        <v>337</v>
      </c>
      <c r="D80" s="307" t="s">
        <v>6</v>
      </c>
      <c r="E80" s="307" t="s">
        <v>338</v>
      </c>
      <c r="F80" s="307" t="s">
        <v>339</v>
      </c>
      <c r="G80" s="294" t="s">
        <v>340</v>
      </c>
      <c r="H80" s="294" t="s">
        <v>341</v>
      </c>
      <c r="I80" s="357" t="s">
        <v>34</v>
      </c>
      <c r="J80" s="294" t="s">
        <v>324</v>
      </c>
      <c r="K80" s="294" t="s">
        <v>342</v>
      </c>
    </row>
    <row r="81" spans="1:11" x14ac:dyDescent="0.25">
      <c r="A81" s="294"/>
      <c r="B81" s="294"/>
      <c r="C81" s="294"/>
      <c r="D81" s="308"/>
      <c r="E81" s="308"/>
      <c r="F81" s="308"/>
      <c r="G81" s="294"/>
      <c r="H81" s="294"/>
      <c r="I81" s="357"/>
      <c r="J81" s="294"/>
      <c r="K81" s="294"/>
    </row>
    <row r="82" spans="1:11" x14ac:dyDescent="0.25">
      <c r="A82" s="28"/>
      <c r="B82" s="29"/>
      <c r="C82" s="30"/>
      <c r="D82" s="30"/>
      <c r="E82" s="31"/>
      <c r="F82" s="32"/>
      <c r="G82" s="32"/>
      <c r="H82" s="32"/>
      <c r="I82" s="32"/>
      <c r="J82" s="33"/>
      <c r="K82" s="295"/>
    </row>
    <row r="83" spans="1:11" x14ac:dyDescent="0.25">
      <c r="A83" s="309" t="s">
        <v>1004</v>
      </c>
      <c r="B83" s="378" t="s">
        <v>209</v>
      </c>
      <c r="C83" s="30"/>
      <c r="D83" s="31" t="s">
        <v>122</v>
      </c>
      <c r="E83" s="165">
        <v>34.72</v>
      </c>
      <c r="F83" s="166">
        <v>8</v>
      </c>
      <c r="G83" s="166">
        <v>2</v>
      </c>
      <c r="H83" s="32">
        <f>E83*F83*G83</f>
        <v>555.52</v>
      </c>
      <c r="I83" s="32">
        <v>0.56000000000000005</v>
      </c>
      <c r="J83" s="32">
        <f>H83*I83</f>
        <v>311.09120000000001</v>
      </c>
      <c r="K83" s="296"/>
    </row>
    <row r="84" spans="1:11" x14ac:dyDescent="0.25">
      <c r="A84" s="310"/>
      <c r="B84" s="314"/>
      <c r="C84" s="30"/>
      <c r="D84" s="31"/>
      <c r="E84" s="167">
        <v>21.78</v>
      </c>
      <c r="F84" s="168">
        <v>8</v>
      </c>
      <c r="G84" s="168">
        <v>2</v>
      </c>
      <c r="H84" s="32">
        <f t="shared" ref="H84" si="0">E84*F84*G84</f>
        <v>348.48</v>
      </c>
      <c r="I84" s="32">
        <v>0.56000000000000005</v>
      </c>
      <c r="J84" s="32">
        <f t="shared" ref="J84:J85" si="1">H84*I84</f>
        <v>195.14880000000002</v>
      </c>
      <c r="K84" s="296"/>
    </row>
    <row r="85" spans="1:11" x14ac:dyDescent="0.25">
      <c r="A85" s="310"/>
      <c r="B85" s="314"/>
      <c r="C85" s="30"/>
      <c r="D85" s="31"/>
      <c r="E85" s="167">
        <v>108.3</v>
      </c>
      <c r="F85" s="168">
        <v>510</v>
      </c>
      <c r="G85" s="168">
        <v>1.05</v>
      </c>
      <c r="H85" s="32">
        <f>F85*G85</f>
        <v>535.5</v>
      </c>
      <c r="I85" s="32">
        <v>0.4</v>
      </c>
      <c r="J85" s="32">
        <f t="shared" si="1"/>
        <v>214.20000000000002</v>
      </c>
      <c r="K85" s="296"/>
    </row>
    <row r="86" spans="1:11" x14ac:dyDescent="0.25">
      <c r="A86" s="310"/>
      <c r="B86" s="314"/>
      <c r="C86" s="30"/>
      <c r="D86" s="31"/>
      <c r="E86" s="31"/>
      <c r="F86" s="34"/>
      <c r="G86" s="34"/>
      <c r="H86" s="34"/>
      <c r="I86" s="32"/>
      <c r="J86" s="33"/>
      <c r="K86" s="296"/>
    </row>
    <row r="87" spans="1:11" x14ac:dyDescent="0.25">
      <c r="A87" s="310"/>
      <c r="B87" s="314"/>
      <c r="C87" s="36"/>
      <c r="D87" s="36"/>
      <c r="E87" s="36"/>
      <c r="F87" s="36"/>
      <c r="G87" s="34"/>
      <c r="H87" s="34"/>
      <c r="I87" s="149"/>
      <c r="J87" s="33"/>
      <c r="K87" s="296"/>
    </row>
    <row r="88" spans="1:11" x14ac:dyDescent="0.25">
      <c r="A88" s="310"/>
      <c r="B88" s="314"/>
      <c r="C88" s="30"/>
      <c r="D88" s="31"/>
      <c r="E88" s="31"/>
      <c r="F88" s="34"/>
      <c r="G88" s="34"/>
      <c r="H88" s="34"/>
      <c r="I88" s="32"/>
      <c r="J88" s="33"/>
      <c r="K88" s="296"/>
    </row>
    <row r="89" spans="1:11" x14ac:dyDescent="0.25">
      <c r="A89" s="310"/>
      <c r="B89" s="314"/>
      <c r="C89" s="30"/>
      <c r="D89" s="31"/>
      <c r="E89" s="31"/>
      <c r="F89" s="34"/>
      <c r="G89" s="34"/>
      <c r="H89" s="34"/>
      <c r="I89" s="32"/>
      <c r="J89" s="36"/>
      <c r="K89" s="296"/>
    </row>
    <row r="90" spans="1:11" x14ac:dyDescent="0.25">
      <c r="A90" s="310"/>
      <c r="B90" s="314"/>
      <c r="C90" s="30"/>
      <c r="D90" s="31"/>
      <c r="E90" s="31"/>
      <c r="F90" s="34"/>
      <c r="G90" s="34"/>
      <c r="H90" s="34"/>
      <c r="I90" s="32"/>
      <c r="J90" s="36"/>
      <c r="K90" s="296"/>
    </row>
    <row r="91" spans="1:11" x14ac:dyDescent="0.25">
      <c r="A91" s="310"/>
      <c r="B91" s="314"/>
      <c r="C91" s="30"/>
      <c r="D91" s="31"/>
      <c r="E91" s="31"/>
      <c r="F91" s="32"/>
      <c r="G91" s="38"/>
      <c r="H91" s="38"/>
      <c r="I91" s="148"/>
      <c r="J91" s="36"/>
      <c r="K91" s="296"/>
    </row>
    <row r="92" spans="1:11" x14ac:dyDescent="0.25">
      <c r="A92" s="310"/>
      <c r="B92" s="314"/>
      <c r="C92" s="36"/>
      <c r="D92" s="36"/>
      <c r="E92" s="36"/>
      <c r="F92" s="36"/>
      <c r="G92" s="36"/>
      <c r="H92" s="36"/>
      <c r="I92" s="149"/>
      <c r="J92" s="36"/>
      <c r="K92" s="296"/>
    </row>
    <row r="93" spans="1:11" x14ac:dyDescent="0.25">
      <c r="A93" s="316"/>
      <c r="B93" s="358"/>
      <c r="C93" s="36"/>
      <c r="D93" s="36"/>
      <c r="E93" s="36"/>
      <c r="F93" s="36"/>
      <c r="G93" s="36"/>
      <c r="H93" s="36"/>
      <c r="I93" s="149"/>
      <c r="J93" s="36"/>
      <c r="K93" s="296"/>
    </row>
    <row r="94" spans="1:11" x14ac:dyDescent="0.25">
      <c r="A94" s="28"/>
      <c r="B94" s="36"/>
      <c r="C94" s="40"/>
      <c r="D94" s="31"/>
      <c r="E94" s="31"/>
      <c r="F94" s="34"/>
      <c r="G94" s="34"/>
      <c r="H94" s="34"/>
      <c r="I94" s="32"/>
      <c r="J94" s="36"/>
      <c r="K94" s="296"/>
    </row>
    <row r="95" spans="1:11" x14ac:dyDescent="0.25">
      <c r="A95" s="28"/>
      <c r="B95" s="36"/>
      <c r="C95" s="40"/>
      <c r="D95" s="36"/>
      <c r="E95" s="36"/>
      <c r="F95" s="34"/>
      <c r="G95" s="34"/>
      <c r="H95" s="359" t="s">
        <v>352</v>
      </c>
      <c r="I95" s="360"/>
      <c r="J95" s="33">
        <f>SUM(J83:J93)</f>
        <v>720.44</v>
      </c>
      <c r="K95" s="296"/>
    </row>
    <row r="96" spans="1:11" x14ac:dyDescent="0.25">
      <c r="A96" s="28"/>
      <c r="B96" s="36"/>
      <c r="C96" s="40"/>
      <c r="D96" s="31"/>
      <c r="E96" s="31"/>
      <c r="F96" s="34"/>
      <c r="G96" s="34"/>
      <c r="H96" s="34"/>
      <c r="I96" s="32"/>
      <c r="J96" s="33"/>
      <c r="K96" s="356"/>
    </row>
    <row r="97" spans="1:11" x14ac:dyDescent="0.25">
      <c r="A97" s="294" t="s">
        <v>4</v>
      </c>
      <c r="B97" s="294" t="s">
        <v>336</v>
      </c>
      <c r="C97" s="294" t="s">
        <v>337</v>
      </c>
      <c r="D97" s="307" t="s">
        <v>6</v>
      </c>
      <c r="E97" s="307" t="s">
        <v>338</v>
      </c>
      <c r="F97" s="307" t="s">
        <v>339</v>
      </c>
      <c r="G97" s="294" t="s">
        <v>340</v>
      </c>
      <c r="H97" s="294" t="s">
        <v>341</v>
      </c>
      <c r="I97" s="357" t="s">
        <v>34</v>
      </c>
      <c r="J97" s="294" t="s">
        <v>324</v>
      </c>
      <c r="K97" s="294" t="s">
        <v>342</v>
      </c>
    </row>
    <row r="98" spans="1:11" x14ac:dyDescent="0.25">
      <c r="A98" s="294"/>
      <c r="B98" s="294"/>
      <c r="C98" s="294"/>
      <c r="D98" s="308"/>
      <c r="E98" s="308"/>
      <c r="F98" s="308"/>
      <c r="G98" s="294"/>
      <c r="H98" s="294"/>
      <c r="I98" s="357"/>
      <c r="J98" s="294"/>
      <c r="K98" s="294"/>
    </row>
    <row r="99" spans="1:11" x14ac:dyDescent="0.25">
      <c r="A99" s="28"/>
      <c r="B99" s="29"/>
      <c r="C99" s="30"/>
      <c r="D99" s="30"/>
      <c r="E99" s="31"/>
      <c r="F99" s="32"/>
      <c r="G99" s="32"/>
      <c r="H99" s="32"/>
      <c r="I99" s="32"/>
      <c r="J99" s="33"/>
      <c r="K99" s="295"/>
    </row>
    <row r="100" spans="1:11" x14ac:dyDescent="0.25">
      <c r="A100" s="309" t="s">
        <v>1005</v>
      </c>
      <c r="B100" s="378" t="s">
        <v>1006</v>
      </c>
      <c r="C100" s="30"/>
      <c r="D100" s="31" t="s">
        <v>25</v>
      </c>
      <c r="E100" s="31" t="s">
        <v>801</v>
      </c>
      <c r="F100" s="32"/>
      <c r="G100" s="32"/>
      <c r="H100" s="32"/>
      <c r="I100" s="32">
        <v>4</v>
      </c>
      <c r="J100" s="32">
        <f>+E100*I100</f>
        <v>138.88</v>
      </c>
      <c r="K100" s="296"/>
    </row>
    <row r="101" spans="1:11" x14ac:dyDescent="0.25">
      <c r="A101" s="310"/>
      <c r="B101" s="314"/>
      <c r="C101" s="30"/>
      <c r="D101" s="31"/>
      <c r="E101" s="31" t="s">
        <v>1058</v>
      </c>
      <c r="F101" s="34"/>
      <c r="G101" s="34"/>
      <c r="H101" s="34"/>
      <c r="I101" s="32">
        <v>4</v>
      </c>
      <c r="J101" s="32">
        <f>+E101*I101</f>
        <v>87.12</v>
      </c>
      <c r="K101" s="296"/>
    </row>
    <row r="102" spans="1:11" x14ac:dyDescent="0.25">
      <c r="A102" s="310"/>
      <c r="B102" s="314"/>
      <c r="C102" s="30"/>
      <c r="D102" s="31"/>
      <c r="E102" s="31"/>
      <c r="F102" s="34"/>
      <c r="G102" s="34"/>
      <c r="H102" s="34"/>
      <c r="I102" s="32"/>
      <c r="J102" s="33"/>
      <c r="K102" s="296"/>
    </row>
    <row r="103" spans="1:11" x14ac:dyDescent="0.25">
      <c r="A103" s="310"/>
      <c r="B103" s="314"/>
      <c r="C103" s="30"/>
      <c r="D103" s="31"/>
      <c r="E103" s="31"/>
      <c r="F103" s="34"/>
      <c r="G103" s="34"/>
      <c r="H103" s="34"/>
      <c r="I103" s="32"/>
      <c r="J103" s="33"/>
      <c r="K103" s="296"/>
    </row>
    <row r="104" spans="1:11" x14ac:dyDescent="0.25">
      <c r="A104" s="310"/>
      <c r="B104" s="314"/>
      <c r="C104" s="36"/>
      <c r="D104" s="36"/>
      <c r="E104" s="36"/>
      <c r="F104" s="36"/>
      <c r="G104" s="34"/>
      <c r="H104" s="34"/>
      <c r="I104" s="149"/>
      <c r="J104" s="33"/>
      <c r="K104" s="296"/>
    </row>
    <row r="105" spans="1:11" x14ac:dyDescent="0.25">
      <c r="A105" s="310"/>
      <c r="B105" s="314"/>
      <c r="C105" s="30"/>
      <c r="D105" s="31"/>
      <c r="E105" s="31"/>
      <c r="F105" s="34"/>
      <c r="G105" s="34"/>
      <c r="H105" s="34"/>
      <c r="I105" s="32"/>
      <c r="J105" s="33"/>
      <c r="K105" s="296"/>
    </row>
    <row r="106" spans="1:11" x14ac:dyDescent="0.25">
      <c r="A106" s="310"/>
      <c r="B106" s="314"/>
      <c r="C106" s="30"/>
      <c r="D106" s="31"/>
      <c r="E106" s="31"/>
      <c r="F106" s="34"/>
      <c r="G106" s="34"/>
      <c r="H106" s="34"/>
      <c r="I106" s="32"/>
      <c r="J106" s="36"/>
      <c r="K106" s="296"/>
    </row>
    <row r="107" spans="1:11" x14ac:dyDescent="0.25">
      <c r="A107" s="310"/>
      <c r="B107" s="314"/>
      <c r="C107" s="30"/>
      <c r="D107" s="31"/>
      <c r="E107" s="31"/>
      <c r="F107" s="34"/>
      <c r="G107" s="34"/>
      <c r="H107" s="34"/>
      <c r="I107" s="32"/>
      <c r="J107" s="36"/>
      <c r="K107" s="296"/>
    </row>
    <row r="108" spans="1:11" x14ac:dyDescent="0.25">
      <c r="A108" s="310"/>
      <c r="B108" s="314"/>
      <c r="C108" s="30"/>
      <c r="D108" s="31"/>
      <c r="E108" s="31"/>
      <c r="F108" s="32"/>
      <c r="G108" s="38"/>
      <c r="H108" s="38"/>
      <c r="I108" s="148"/>
      <c r="J108" s="36"/>
      <c r="K108" s="296"/>
    </row>
    <row r="109" spans="1:11" x14ac:dyDescent="0.25">
      <c r="A109" s="310"/>
      <c r="B109" s="314"/>
      <c r="C109" s="36"/>
      <c r="D109" s="36"/>
      <c r="E109" s="36"/>
      <c r="F109" s="36"/>
      <c r="G109" s="36"/>
      <c r="H109" s="36"/>
      <c r="I109" s="149"/>
      <c r="J109" s="36"/>
      <c r="K109" s="296"/>
    </row>
    <row r="110" spans="1:11" x14ac:dyDescent="0.25">
      <c r="A110" s="316"/>
      <c r="B110" s="358"/>
      <c r="C110" s="36"/>
      <c r="D110" s="36"/>
      <c r="E110" s="36"/>
      <c r="F110" s="36"/>
      <c r="G110" s="36"/>
      <c r="H110" s="36"/>
      <c r="I110" s="149"/>
      <c r="J110" s="36"/>
      <c r="K110" s="296"/>
    </row>
    <row r="111" spans="1:11" x14ac:dyDescent="0.25">
      <c r="A111" s="28"/>
      <c r="B111" s="36"/>
      <c r="C111" s="40"/>
      <c r="D111" s="31"/>
      <c r="E111" s="31"/>
      <c r="F111" s="34"/>
      <c r="G111" s="34"/>
      <c r="H111" s="34"/>
      <c r="I111" s="32"/>
      <c r="J111" s="36"/>
      <c r="K111" s="296"/>
    </row>
    <row r="112" spans="1:11" x14ac:dyDescent="0.25">
      <c r="A112" s="28"/>
      <c r="B112" s="36"/>
      <c r="C112" s="40"/>
      <c r="D112" s="36"/>
      <c r="E112" s="36"/>
      <c r="F112" s="34"/>
      <c r="G112" s="34"/>
      <c r="H112" s="359" t="s">
        <v>352</v>
      </c>
      <c r="I112" s="360"/>
      <c r="J112" s="33">
        <f>SUM(J100:J110)</f>
        <v>226</v>
      </c>
      <c r="K112" s="296"/>
    </row>
    <row r="113" spans="1:11" x14ac:dyDescent="0.25">
      <c r="A113" s="28"/>
      <c r="B113" s="36"/>
      <c r="C113" s="40"/>
      <c r="D113" s="31"/>
      <c r="E113" s="31"/>
      <c r="F113" s="34"/>
      <c r="G113" s="34"/>
      <c r="H113" s="34"/>
      <c r="I113" s="32"/>
      <c r="J113" s="33"/>
      <c r="K113" s="356"/>
    </row>
    <row r="114" spans="1:11" x14ac:dyDescent="0.25">
      <c r="A114" s="294" t="s">
        <v>4</v>
      </c>
      <c r="B114" s="294" t="s">
        <v>336</v>
      </c>
      <c r="C114" s="294" t="s">
        <v>337</v>
      </c>
      <c r="D114" s="307" t="s">
        <v>6</v>
      </c>
      <c r="E114" s="307" t="s">
        <v>338</v>
      </c>
      <c r="F114" s="307" t="s">
        <v>339</v>
      </c>
      <c r="G114" s="294" t="s">
        <v>340</v>
      </c>
      <c r="H114" s="294" t="s">
        <v>341</v>
      </c>
      <c r="I114" s="357" t="s">
        <v>34</v>
      </c>
      <c r="J114" s="294" t="s">
        <v>324</v>
      </c>
      <c r="K114" s="294" t="s">
        <v>342</v>
      </c>
    </row>
    <row r="115" spans="1:11" x14ac:dyDescent="0.25">
      <c r="A115" s="294"/>
      <c r="B115" s="294"/>
      <c r="C115" s="294"/>
      <c r="D115" s="308"/>
      <c r="E115" s="308"/>
      <c r="F115" s="308"/>
      <c r="G115" s="294"/>
      <c r="H115" s="294"/>
      <c r="I115" s="357"/>
      <c r="J115" s="294"/>
      <c r="K115" s="294"/>
    </row>
    <row r="116" spans="1:11" x14ac:dyDescent="0.25">
      <c r="A116" s="28"/>
      <c r="B116" s="29"/>
      <c r="C116" s="30"/>
      <c r="D116" s="30"/>
      <c r="E116" s="31"/>
      <c r="F116" s="32"/>
      <c r="G116" s="32"/>
      <c r="H116" s="32"/>
      <c r="I116" s="32"/>
      <c r="J116" s="33"/>
      <c r="K116" s="295"/>
    </row>
    <row r="117" spans="1:11" x14ac:dyDescent="0.25">
      <c r="A117" s="309" t="s">
        <v>1007</v>
      </c>
      <c r="B117" s="321" t="s">
        <v>1008</v>
      </c>
      <c r="C117" s="30"/>
      <c r="D117" s="31" t="s">
        <v>16</v>
      </c>
      <c r="E117" s="31" t="s">
        <v>801</v>
      </c>
      <c r="F117" s="32">
        <v>0.5</v>
      </c>
      <c r="G117" s="32">
        <v>0.15</v>
      </c>
      <c r="H117" s="32">
        <f>E117*F117*G117</f>
        <v>2.6039999999999996</v>
      </c>
      <c r="I117" s="32">
        <v>2</v>
      </c>
      <c r="J117" s="32">
        <f>H117*I117</f>
        <v>5.2079999999999993</v>
      </c>
      <c r="K117" s="296"/>
    </row>
    <row r="118" spans="1:11" x14ac:dyDescent="0.25">
      <c r="A118" s="310"/>
      <c r="B118" s="314"/>
      <c r="C118" s="30"/>
      <c r="D118" s="31"/>
      <c r="E118" s="31" t="s">
        <v>1058</v>
      </c>
      <c r="F118" s="34">
        <v>0.5</v>
      </c>
      <c r="G118" s="34">
        <v>0.15</v>
      </c>
      <c r="H118" s="32">
        <f t="shared" ref="H118:H119" si="2">E118*F118*G118</f>
        <v>1.6335</v>
      </c>
      <c r="I118" s="32">
        <v>2</v>
      </c>
      <c r="J118" s="32">
        <f t="shared" ref="J118:J119" si="3">H118*I118</f>
        <v>3.2669999999999999</v>
      </c>
      <c r="K118" s="296"/>
    </row>
    <row r="119" spans="1:11" x14ac:dyDescent="0.25">
      <c r="A119" s="310"/>
      <c r="B119" s="314"/>
      <c r="C119" s="30"/>
      <c r="D119" s="31"/>
      <c r="E119" s="31" t="s">
        <v>1009</v>
      </c>
      <c r="F119" s="34">
        <v>0.15</v>
      </c>
      <c r="G119" s="34">
        <v>0.2</v>
      </c>
      <c r="H119" s="32">
        <f t="shared" si="2"/>
        <v>1.6859999999999999</v>
      </c>
      <c r="I119" s="32">
        <v>1.51</v>
      </c>
      <c r="J119" s="32">
        <f t="shared" si="3"/>
        <v>2.5458599999999998</v>
      </c>
      <c r="K119" s="296"/>
    </row>
    <row r="120" spans="1:11" x14ac:dyDescent="0.25">
      <c r="A120" s="310"/>
      <c r="B120" s="314"/>
      <c r="C120" s="30"/>
      <c r="D120" s="31"/>
      <c r="E120" s="31"/>
      <c r="F120" s="34"/>
      <c r="G120" s="34"/>
      <c r="H120" s="34"/>
      <c r="I120" s="32"/>
      <c r="J120" s="33"/>
      <c r="K120" s="296"/>
    </row>
    <row r="121" spans="1:11" x14ac:dyDescent="0.25">
      <c r="A121" s="310"/>
      <c r="B121" s="314"/>
      <c r="C121" s="36"/>
      <c r="D121" s="36"/>
      <c r="E121" s="36"/>
      <c r="F121" s="36"/>
      <c r="G121" s="34"/>
      <c r="H121" s="34"/>
      <c r="I121" s="149"/>
      <c r="J121" s="33"/>
      <c r="K121" s="296"/>
    </row>
    <row r="122" spans="1:11" x14ac:dyDescent="0.25">
      <c r="A122" s="310"/>
      <c r="B122" s="314"/>
      <c r="C122" s="30"/>
      <c r="D122" s="31"/>
      <c r="E122" s="31"/>
      <c r="F122" s="34"/>
      <c r="G122" s="34"/>
      <c r="H122" s="34"/>
      <c r="I122" s="32"/>
      <c r="J122" s="33"/>
      <c r="K122" s="296"/>
    </row>
    <row r="123" spans="1:11" x14ac:dyDescent="0.25">
      <c r="A123" s="310"/>
      <c r="B123" s="314"/>
      <c r="C123" s="30"/>
      <c r="D123" s="31"/>
      <c r="E123" s="31"/>
      <c r="F123" s="34"/>
      <c r="G123" s="34"/>
      <c r="H123" s="34"/>
      <c r="I123" s="32"/>
      <c r="J123" s="36"/>
      <c r="K123" s="296"/>
    </row>
    <row r="124" spans="1:11" x14ac:dyDescent="0.25">
      <c r="A124" s="310"/>
      <c r="B124" s="314"/>
      <c r="C124" s="30"/>
      <c r="D124" s="31"/>
      <c r="E124" s="31"/>
      <c r="F124" s="34"/>
      <c r="G124" s="34"/>
      <c r="H124" s="34"/>
      <c r="I124" s="32"/>
      <c r="J124" s="36"/>
      <c r="K124" s="296"/>
    </row>
    <row r="125" spans="1:11" x14ac:dyDescent="0.25">
      <c r="A125" s="310"/>
      <c r="B125" s="314"/>
      <c r="C125" s="30"/>
      <c r="D125" s="31"/>
      <c r="E125" s="31"/>
      <c r="F125" s="32"/>
      <c r="G125" s="38"/>
      <c r="H125" s="38"/>
      <c r="I125" s="148"/>
      <c r="J125" s="36"/>
      <c r="K125" s="296"/>
    </row>
    <row r="126" spans="1:11" x14ac:dyDescent="0.25">
      <c r="A126" s="310"/>
      <c r="B126" s="314"/>
      <c r="C126" s="36"/>
      <c r="D126" s="36"/>
      <c r="E126" s="36"/>
      <c r="F126" s="36"/>
      <c r="G126" s="36"/>
      <c r="H126" s="36"/>
      <c r="I126" s="149"/>
      <c r="J126" s="36"/>
      <c r="K126" s="296"/>
    </row>
    <row r="127" spans="1:11" x14ac:dyDescent="0.25">
      <c r="A127" s="316"/>
      <c r="B127" s="358"/>
      <c r="C127" s="36"/>
      <c r="D127" s="36"/>
      <c r="E127" s="36"/>
      <c r="F127" s="36"/>
      <c r="G127" s="36"/>
      <c r="H127" s="36"/>
      <c r="I127" s="149"/>
      <c r="J127" s="36"/>
      <c r="K127" s="296"/>
    </row>
    <row r="128" spans="1:11" x14ac:dyDescent="0.25">
      <c r="A128" s="28"/>
      <c r="B128" s="36"/>
      <c r="C128" s="40"/>
      <c r="D128" s="31"/>
      <c r="E128" s="31"/>
      <c r="F128" s="34"/>
      <c r="G128" s="34"/>
      <c r="H128" s="34"/>
      <c r="I128" s="32"/>
      <c r="J128" s="36"/>
      <c r="K128" s="296"/>
    </row>
    <row r="129" spans="1:11" x14ac:dyDescent="0.25">
      <c r="A129" s="28"/>
      <c r="B129" s="36"/>
      <c r="C129" s="40"/>
      <c r="D129" s="36"/>
      <c r="E129" s="36"/>
      <c r="F129" s="34"/>
      <c r="G129" s="34"/>
      <c r="H129" s="359" t="s">
        <v>352</v>
      </c>
      <c r="I129" s="360"/>
      <c r="J129" s="33">
        <f>SUM(J117:J127)</f>
        <v>11.020859999999999</v>
      </c>
      <c r="K129" s="296"/>
    </row>
    <row r="130" spans="1:11" x14ac:dyDescent="0.25">
      <c r="A130" s="28"/>
      <c r="B130" s="36"/>
      <c r="C130" s="40"/>
      <c r="D130" s="31"/>
      <c r="E130" s="31"/>
      <c r="F130" s="34"/>
      <c r="G130" s="34"/>
      <c r="H130" s="34"/>
      <c r="I130" s="32"/>
      <c r="J130" s="33"/>
      <c r="K130" s="356"/>
    </row>
    <row r="131" spans="1:11" x14ac:dyDescent="0.25">
      <c r="A131" s="294" t="s">
        <v>4</v>
      </c>
      <c r="B131" s="294" t="s">
        <v>336</v>
      </c>
      <c r="C131" s="294" t="s">
        <v>337</v>
      </c>
      <c r="D131" s="307" t="s">
        <v>6</v>
      </c>
      <c r="E131" s="307" t="s">
        <v>338</v>
      </c>
      <c r="F131" s="307" t="s">
        <v>339</v>
      </c>
      <c r="G131" s="294" t="s">
        <v>340</v>
      </c>
      <c r="H131" s="294" t="s">
        <v>341</v>
      </c>
      <c r="I131" s="357" t="s">
        <v>34</v>
      </c>
      <c r="J131" s="294" t="s">
        <v>324</v>
      </c>
      <c r="K131" s="294" t="s">
        <v>342</v>
      </c>
    </row>
    <row r="132" spans="1:11" x14ac:dyDescent="0.25">
      <c r="A132" s="294"/>
      <c r="B132" s="294"/>
      <c r="C132" s="294"/>
      <c r="D132" s="308"/>
      <c r="E132" s="308"/>
      <c r="F132" s="308"/>
      <c r="G132" s="294"/>
      <c r="H132" s="294"/>
      <c r="I132" s="357"/>
      <c r="J132" s="294"/>
      <c r="K132" s="294"/>
    </row>
    <row r="133" spans="1:11" x14ac:dyDescent="0.25">
      <c r="A133" s="28"/>
      <c r="B133" s="29"/>
      <c r="C133" s="30"/>
      <c r="D133" s="30"/>
      <c r="E133" s="31"/>
      <c r="F133" s="32"/>
      <c r="G133" s="32"/>
      <c r="H133" s="32"/>
      <c r="I133" s="32"/>
      <c r="J133" s="33"/>
      <c r="K133" s="295"/>
    </row>
    <row r="134" spans="1:11" x14ac:dyDescent="0.25">
      <c r="A134" s="309" t="s">
        <v>1010</v>
      </c>
      <c r="B134" s="321" t="s">
        <v>215</v>
      </c>
      <c r="C134" s="30"/>
      <c r="D134" s="31" t="s">
        <v>13</v>
      </c>
      <c r="E134">
        <v>34.72</v>
      </c>
      <c r="F134" s="32">
        <v>0.65</v>
      </c>
      <c r="G134" s="32"/>
      <c r="H134" s="32">
        <f>E134*F134</f>
        <v>22.568000000000001</v>
      </c>
      <c r="I134" s="32">
        <v>2</v>
      </c>
      <c r="J134" s="32">
        <f>H134*I134</f>
        <v>45.136000000000003</v>
      </c>
      <c r="K134" s="296"/>
    </row>
    <row r="135" spans="1:11" x14ac:dyDescent="0.25">
      <c r="A135" s="310"/>
      <c r="B135" s="314"/>
      <c r="C135" s="30"/>
      <c r="D135" s="31"/>
      <c r="E135" s="31" t="s">
        <v>1058</v>
      </c>
      <c r="F135" s="34">
        <v>0.65</v>
      </c>
      <c r="G135" s="34"/>
      <c r="H135" s="32">
        <f>E135*F135</f>
        <v>14.157000000000002</v>
      </c>
      <c r="I135" s="32">
        <v>2</v>
      </c>
      <c r="J135" s="32">
        <f>H135*I135</f>
        <v>28.314000000000004</v>
      </c>
      <c r="K135" s="296"/>
    </row>
    <row r="136" spans="1:11" x14ac:dyDescent="0.25">
      <c r="A136" s="310"/>
      <c r="B136" s="314"/>
      <c r="C136" s="30"/>
      <c r="D136" s="31"/>
      <c r="E136" s="31"/>
      <c r="F136" s="34"/>
      <c r="G136" s="34"/>
      <c r="H136" s="34"/>
      <c r="I136" s="32"/>
      <c r="J136" s="33"/>
      <c r="K136" s="296"/>
    </row>
    <row r="137" spans="1:11" x14ac:dyDescent="0.25">
      <c r="A137" s="310"/>
      <c r="B137" s="314"/>
      <c r="C137" s="30"/>
      <c r="D137" s="31"/>
      <c r="E137" s="31"/>
      <c r="F137" s="34"/>
      <c r="G137" s="34"/>
      <c r="H137" s="34"/>
      <c r="I137" s="32"/>
      <c r="J137" s="33"/>
      <c r="K137" s="296"/>
    </row>
    <row r="138" spans="1:11" x14ac:dyDescent="0.25">
      <c r="A138" s="310"/>
      <c r="B138" s="314"/>
      <c r="C138" s="36"/>
      <c r="D138" s="36"/>
      <c r="E138" s="36"/>
      <c r="F138" s="36"/>
      <c r="G138" s="34"/>
      <c r="H138" s="34"/>
      <c r="I138" s="149"/>
      <c r="J138" s="33"/>
      <c r="K138" s="296"/>
    </row>
    <row r="139" spans="1:11" x14ac:dyDescent="0.25">
      <c r="A139" s="310"/>
      <c r="B139" s="314"/>
      <c r="C139" s="30"/>
      <c r="D139" s="31"/>
      <c r="E139" s="31"/>
      <c r="F139" s="34"/>
      <c r="G139" s="34"/>
      <c r="H139" s="34"/>
      <c r="I139" s="32"/>
      <c r="J139" s="33"/>
      <c r="K139" s="296"/>
    </row>
    <row r="140" spans="1:11" x14ac:dyDescent="0.25">
      <c r="A140" s="310"/>
      <c r="B140" s="314"/>
      <c r="C140" s="30"/>
      <c r="D140" s="31"/>
      <c r="E140" s="31"/>
      <c r="F140" s="34"/>
      <c r="G140" s="34"/>
      <c r="H140" s="34"/>
      <c r="I140" s="32"/>
      <c r="J140" s="36"/>
      <c r="K140" s="296"/>
    </row>
    <row r="141" spans="1:11" x14ac:dyDescent="0.25">
      <c r="A141" s="310"/>
      <c r="B141" s="314"/>
      <c r="C141" s="30"/>
      <c r="D141" s="31"/>
      <c r="E141" s="31"/>
      <c r="F141" s="34"/>
      <c r="G141" s="34"/>
      <c r="H141" s="34"/>
      <c r="I141" s="32"/>
      <c r="J141" s="36"/>
      <c r="K141" s="296"/>
    </row>
    <row r="142" spans="1:11" x14ac:dyDescent="0.25">
      <c r="A142" s="310"/>
      <c r="B142" s="314"/>
      <c r="C142" s="30"/>
      <c r="D142" s="31"/>
      <c r="E142" s="31"/>
      <c r="F142" s="32"/>
      <c r="G142" s="38"/>
      <c r="H142" s="38"/>
      <c r="I142" s="148"/>
      <c r="J142" s="36"/>
      <c r="K142" s="296"/>
    </row>
    <row r="143" spans="1:11" x14ac:dyDescent="0.25">
      <c r="A143" s="310"/>
      <c r="B143" s="314"/>
      <c r="C143" s="36"/>
      <c r="D143" s="36"/>
      <c r="E143" s="36"/>
      <c r="F143" s="36"/>
      <c r="G143" s="36"/>
      <c r="H143" s="36"/>
      <c r="I143" s="149"/>
      <c r="J143" s="36"/>
      <c r="K143" s="296"/>
    </row>
    <row r="144" spans="1:11" x14ac:dyDescent="0.25">
      <c r="A144" s="316"/>
      <c r="B144" s="358"/>
      <c r="C144" s="36"/>
      <c r="D144" s="36"/>
      <c r="E144" s="36"/>
      <c r="F144" s="36"/>
      <c r="G144" s="36"/>
      <c r="H144" s="36"/>
      <c r="I144" s="149"/>
      <c r="J144" s="36"/>
      <c r="K144" s="296"/>
    </row>
    <row r="145" spans="1:11" x14ac:dyDescent="0.25">
      <c r="A145" s="28"/>
      <c r="B145" s="36"/>
      <c r="C145" s="40"/>
      <c r="D145" s="31"/>
      <c r="E145" s="31"/>
      <c r="F145" s="34"/>
      <c r="G145" s="34"/>
      <c r="H145" s="34"/>
      <c r="I145" s="32"/>
      <c r="J145" s="36"/>
      <c r="K145" s="296"/>
    </row>
    <row r="146" spans="1:11" x14ac:dyDescent="0.25">
      <c r="A146" s="28"/>
      <c r="B146" s="36"/>
      <c r="C146" s="40"/>
      <c r="D146" s="36"/>
      <c r="E146" s="36"/>
      <c r="F146" s="34"/>
      <c r="G146" s="34"/>
      <c r="H146" s="359" t="s">
        <v>352</v>
      </c>
      <c r="I146" s="360"/>
      <c r="J146" s="33">
        <f>SUM(J134:J144)</f>
        <v>73.45</v>
      </c>
      <c r="K146" s="296"/>
    </row>
    <row r="147" spans="1:11" x14ac:dyDescent="0.25">
      <c r="A147" s="28"/>
      <c r="B147" s="36"/>
      <c r="C147" s="40"/>
      <c r="D147" s="31"/>
      <c r="E147" s="31"/>
      <c r="F147" s="34"/>
      <c r="G147" s="34"/>
      <c r="H147" s="34"/>
      <c r="I147" s="32"/>
      <c r="J147" s="33"/>
      <c r="K147" s="356"/>
    </row>
    <row r="148" spans="1:11" x14ac:dyDescent="0.25">
      <c r="A148" s="294" t="s">
        <v>4</v>
      </c>
      <c r="B148" s="294" t="s">
        <v>336</v>
      </c>
      <c r="C148" s="294" t="s">
        <v>337</v>
      </c>
      <c r="D148" s="307" t="s">
        <v>6</v>
      </c>
      <c r="E148" s="307" t="s">
        <v>338</v>
      </c>
      <c r="F148" s="307" t="s">
        <v>339</v>
      </c>
      <c r="G148" s="294" t="s">
        <v>340</v>
      </c>
      <c r="H148" s="294" t="s">
        <v>341</v>
      </c>
      <c r="I148" s="357" t="s">
        <v>34</v>
      </c>
      <c r="J148" s="294" t="s">
        <v>324</v>
      </c>
      <c r="K148" s="294" t="s">
        <v>342</v>
      </c>
    </row>
    <row r="149" spans="1:11" x14ac:dyDescent="0.25">
      <c r="A149" s="294"/>
      <c r="B149" s="294"/>
      <c r="C149" s="294"/>
      <c r="D149" s="308"/>
      <c r="E149" s="308"/>
      <c r="F149" s="308"/>
      <c r="G149" s="294"/>
      <c r="H149" s="294"/>
      <c r="I149" s="357"/>
      <c r="J149" s="294"/>
      <c r="K149" s="294"/>
    </row>
    <row r="150" spans="1:11" x14ac:dyDescent="0.25">
      <c r="A150" s="28"/>
      <c r="B150" s="29"/>
      <c r="C150" s="30"/>
      <c r="D150" s="30"/>
      <c r="E150" s="31"/>
      <c r="F150" s="32"/>
      <c r="G150" s="32"/>
      <c r="H150" s="32"/>
      <c r="I150" s="32"/>
      <c r="J150" s="33"/>
      <c r="K150" s="295"/>
    </row>
    <row r="151" spans="1:11" x14ac:dyDescent="0.25">
      <c r="A151" s="309" t="s">
        <v>1011</v>
      </c>
      <c r="B151" s="321" t="s">
        <v>217</v>
      </c>
      <c r="C151" s="30"/>
      <c r="D151" s="31" t="s">
        <v>25</v>
      </c>
      <c r="E151" s="31" t="s">
        <v>1012</v>
      </c>
      <c r="F151" s="32"/>
      <c r="G151" s="32">
        <v>0.65</v>
      </c>
      <c r="H151" s="32"/>
      <c r="I151" s="32">
        <v>2</v>
      </c>
      <c r="J151" s="32">
        <f>E151*G151*I151</f>
        <v>68.900000000000006</v>
      </c>
      <c r="K151" s="296"/>
    </row>
    <row r="152" spans="1:11" x14ac:dyDescent="0.25">
      <c r="A152" s="310"/>
      <c r="B152" s="314"/>
      <c r="C152" s="30"/>
      <c r="D152" s="31"/>
      <c r="E152" s="31" t="s">
        <v>1013</v>
      </c>
      <c r="F152" s="34"/>
      <c r="G152" s="34">
        <v>0.65</v>
      </c>
      <c r="H152" s="34"/>
      <c r="I152" s="32">
        <v>2</v>
      </c>
      <c r="J152" s="32">
        <f>E152*G152*I152</f>
        <v>41.6</v>
      </c>
      <c r="K152" s="296"/>
    </row>
    <row r="153" spans="1:11" x14ac:dyDescent="0.25">
      <c r="A153" s="310"/>
      <c r="B153" s="314"/>
      <c r="C153" s="30"/>
      <c r="D153" s="31"/>
      <c r="E153" s="31"/>
      <c r="F153" s="34"/>
      <c r="G153" s="34"/>
      <c r="H153" s="34"/>
      <c r="I153" s="32"/>
      <c r="J153" s="33"/>
      <c r="K153" s="296"/>
    </row>
    <row r="154" spans="1:11" x14ac:dyDescent="0.25">
      <c r="A154" s="310"/>
      <c r="B154" s="314"/>
      <c r="C154" s="30"/>
      <c r="D154" s="31"/>
      <c r="E154" s="31"/>
      <c r="F154" s="34"/>
      <c r="G154" s="34"/>
      <c r="H154" s="34"/>
      <c r="I154" s="32"/>
      <c r="J154" s="33"/>
      <c r="K154" s="296"/>
    </row>
    <row r="155" spans="1:11" x14ac:dyDescent="0.25">
      <c r="A155" s="310"/>
      <c r="B155" s="314"/>
      <c r="C155" s="36"/>
      <c r="D155" s="36"/>
      <c r="E155" s="36"/>
      <c r="F155" s="36"/>
      <c r="G155" s="34"/>
      <c r="H155" s="34"/>
      <c r="I155" s="149"/>
      <c r="J155" s="33"/>
      <c r="K155" s="296"/>
    </row>
    <row r="156" spans="1:11" x14ac:dyDescent="0.25">
      <c r="A156" s="310"/>
      <c r="B156" s="314"/>
      <c r="C156" s="30"/>
      <c r="D156" s="31"/>
      <c r="E156" s="31"/>
      <c r="F156" s="34"/>
      <c r="G156" s="34"/>
      <c r="H156" s="34"/>
      <c r="I156" s="32"/>
      <c r="J156" s="33"/>
      <c r="K156" s="296"/>
    </row>
    <row r="157" spans="1:11" x14ac:dyDescent="0.25">
      <c r="A157" s="310"/>
      <c r="B157" s="314"/>
      <c r="C157" s="30"/>
      <c r="D157" s="31"/>
      <c r="E157" s="31"/>
      <c r="F157" s="34"/>
      <c r="G157" s="34"/>
      <c r="H157" s="34"/>
      <c r="I157" s="32"/>
      <c r="J157" s="36"/>
      <c r="K157" s="296"/>
    </row>
    <row r="158" spans="1:11" x14ac:dyDescent="0.25">
      <c r="A158" s="310"/>
      <c r="B158" s="314"/>
      <c r="C158" s="30"/>
      <c r="D158" s="31"/>
      <c r="E158" s="31"/>
      <c r="F158" s="34"/>
      <c r="G158" s="34"/>
      <c r="H158" s="34"/>
      <c r="I158" s="32"/>
      <c r="J158" s="36"/>
      <c r="K158" s="296"/>
    </row>
    <row r="159" spans="1:11" x14ac:dyDescent="0.25">
      <c r="A159" s="310"/>
      <c r="B159" s="314"/>
      <c r="C159" s="30"/>
      <c r="D159" s="31"/>
      <c r="E159" s="31"/>
      <c r="F159" s="32"/>
      <c r="G159" s="38"/>
      <c r="H159" s="38"/>
      <c r="I159" s="148"/>
      <c r="J159" s="36"/>
      <c r="K159" s="296"/>
    </row>
    <row r="160" spans="1:11" x14ac:dyDescent="0.25">
      <c r="A160" s="310"/>
      <c r="B160" s="314"/>
      <c r="C160" s="36"/>
      <c r="D160" s="36"/>
      <c r="E160" s="36"/>
      <c r="F160" s="36"/>
      <c r="G160" s="36"/>
      <c r="H160" s="36"/>
      <c r="I160" s="149"/>
      <c r="J160" s="36"/>
      <c r="K160" s="296"/>
    </row>
    <row r="161" spans="1:11" x14ac:dyDescent="0.25">
      <c r="A161" s="316"/>
      <c r="B161" s="358"/>
      <c r="C161" s="36"/>
      <c r="D161" s="36"/>
      <c r="E161" s="36"/>
      <c r="F161" s="36"/>
      <c r="G161" s="36"/>
      <c r="H161" s="36"/>
      <c r="I161" s="149"/>
      <c r="J161" s="36"/>
      <c r="K161" s="296"/>
    </row>
    <row r="162" spans="1:11" x14ac:dyDescent="0.25">
      <c r="A162" s="28"/>
      <c r="B162" s="36"/>
      <c r="C162" s="40"/>
      <c r="D162" s="31"/>
      <c r="E162" s="31"/>
      <c r="F162" s="34"/>
      <c r="G162" s="34"/>
      <c r="H162" s="34"/>
      <c r="I162" s="32"/>
      <c r="J162" s="36"/>
      <c r="K162" s="296"/>
    </row>
    <row r="163" spans="1:11" x14ac:dyDescent="0.25">
      <c r="A163" s="28"/>
      <c r="B163" s="36"/>
      <c r="C163" s="40"/>
      <c r="D163" s="36"/>
      <c r="E163" s="36"/>
      <c r="F163" s="34"/>
      <c r="G163" s="34"/>
      <c r="H163" s="359" t="s">
        <v>352</v>
      </c>
      <c r="I163" s="360"/>
      <c r="J163" s="33">
        <f>SUM(J151:J161)</f>
        <v>110.5</v>
      </c>
      <c r="K163" s="296"/>
    </row>
    <row r="164" spans="1:11" x14ac:dyDescent="0.25">
      <c r="A164" s="28"/>
      <c r="B164" s="36"/>
      <c r="C164" s="40"/>
      <c r="D164" s="31"/>
      <c r="E164" s="31"/>
      <c r="F164" s="34"/>
      <c r="G164" s="34"/>
      <c r="H164" s="34"/>
      <c r="I164" s="32"/>
      <c r="J164" s="33"/>
      <c r="K164" s="356"/>
    </row>
    <row r="165" spans="1:11" x14ac:dyDescent="0.25">
      <c r="A165" s="294" t="s">
        <v>4</v>
      </c>
      <c r="B165" s="294" t="s">
        <v>336</v>
      </c>
      <c r="C165" s="294" t="s">
        <v>337</v>
      </c>
      <c r="D165" s="307" t="s">
        <v>6</v>
      </c>
      <c r="E165" s="307" t="s">
        <v>338</v>
      </c>
      <c r="F165" s="307" t="s">
        <v>339</v>
      </c>
      <c r="G165" s="294" t="s">
        <v>340</v>
      </c>
      <c r="H165" s="294" t="s">
        <v>341</v>
      </c>
      <c r="I165" s="357" t="s">
        <v>34</v>
      </c>
      <c r="J165" s="294" t="s">
        <v>324</v>
      </c>
      <c r="K165" s="294" t="s">
        <v>342</v>
      </c>
    </row>
    <row r="166" spans="1:11" x14ac:dyDescent="0.25">
      <c r="A166" s="294"/>
      <c r="B166" s="294"/>
      <c r="C166" s="294"/>
      <c r="D166" s="308"/>
      <c r="E166" s="308"/>
      <c r="F166" s="308"/>
      <c r="G166" s="294"/>
      <c r="H166" s="294"/>
      <c r="I166" s="357"/>
      <c r="J166" s="294"/>
      <c r="K166" s="294"/>
    </row>
    <row r="167" spans="1:11" x14ac:dyDescent="0.25">
      <c r="A167" s="28"/>
      <c r="B167" s="29"/>
      <c r="C167" s="30"/>
      <c r="D167" s="30"/>
      <c r="E167" s="31"/>
      <c r="F167" s="32"/>
      <c r="G167" s="32"/>
      <c r="H167" s="32"/>
      <c r="I167" s="32"/>
      <c r="J167" s="33"/>
      <c r="K167" s="295"/>
    </row>
    <row r="168" spans="1:11" x14ac:dyDescent="0.25">
      <c r="A168" s="309" t="s">
        <v>1014</v>
      </c>
      <c r="B168" s="321" t="s">
        <v>219</v>
      </c>
      <c r="C168" s="30"/>
      <c r="D168" s="31" t="s">
        <v>25</v>
      </c>
      <c r="E168" s="31" t="s">
        <v>801</v>
      </c>
      <c r="F168" s="32"/>
      <c r="G168" s="32"/>
      <c r="H168" s="32"/>
      <c r="I168" s="32">
        <v>2</v>
      </c>
      <c r="J168" s="32">
        <f>E168*I168</f>
        <v>69.44</v>
      </c>
      <c r="K168" s="296"/>
    </row>
    <row r="169" spans="1:11" x14ac:dyDescent="0.25">
      <c r="A169" s="310"/>
      <c r="B169" s="314"/>
      <c r="C169" s="30"/>
      <c r="D169" s="31"/>
      <c r="E169" s="31" t="s">
        <v>1058</v>
      </c>
      <c r="F169" s="34"/>
      <c r="G169" s="34"/>
      <c r="H169" s="34"/>
      <c r="I169" s="32">
        <v>2</v>
      </c>
      <c r="J169" s="32">
        <f>E169*I169</f>
        <v>43.56</v>
      </c>
      <c r="K169" s="296"/>
    </row>
    <row r="170" spans="1:11" x14ac:dyDescent="0.25">
      <c r="A170" s="310"/>
      <c r="B170" s="314"/>
      <c r="C170" s="30"/>
      <c r="D170" s="31"/>
      <c r="E170" s="31"/>
      <c r="F170" s="34"/>
      <c r="G170" s="34"/>
      <c r="H170" s="34"/>
      <c r="I170" s="32"/>
      <c r="J170" s="33"/>
      <c r="K170" s="296"/>
    </row>
    <row r="171" spans="1:11" x14ac:dyDescent="0.25">
      <c r="A171" s="310"/>
      <c r="B171" s="314"/>
      <c r="C171" s="30"/>
      <c r="D171" s="31"/>
      <c r="E171" s="31"/>
      <c r="F171" s="34"/>
      <c r="G171" s="34"/>
      <c r="H171" s="34"/>
      <c r="I171" s="32"/>
      <c r="J171" s="33"/>
      <c r="K171" s="296"/>
    </row>
    <row r="172" spans="1:11" x14ac:dyDescent="0.25">
      <c r="A172" s="310"/>
      <c r="B172" s="314"/>
      <c r="C172" s="36"/>
      <c r="D172" s="36"/>
      <c r="E172" s="36"/>
      <c r="F172" s="36"/>
      <c r="G172" s="34"/>
      <c r="H172" s="34"/>
      <c r="I172" s="149"/>
      <c r="J172" s="33"/>
      <c r="K172" s="296"/>
    </row>
    <row r="173" spans="1:11" x14ac:dyDescent="0.25">
      <c r="A173" s="310"/>
      <c r="B173" s="314"/>
      <c r="C173" s="30"/>
      <c r="D173" s="31"/>
      <c r="E173" s="31"/>
      <c r="F173" s="34"/>
      <c r="G173" s="34"/>
      <c r="H173" s="34"/>
      <c r="I173" s="32"/>
      <c r="J173" s="33"/>
      <c r="K173" s="296"/>
    </row>
    <row r="174" spans="1:11" x14ac:dyDescent="0.25">
      <c r="A174" s="310"/>
      <c r="B174" s="314"/>
      <c r="C174" s="30"/>
      <c r="D174" s="31"/>
      <c r="E174" s="31"/>
      <c r="F174" s="34"/>
      <c r="G174" s="34"/>
      <c r="H174" s="34"/>
      <c r="I174" s="32"/>
      <c r="J174" s="36"/>
      <c r="K174" s="296"/>
    </row>
    <row r="175" spans="1:11" x14ac:dyDescent="0.25">
      <c r="A175" s="310"/>
      <c r="B175" s="314"/>
      <c r="C175" s="30"/>
      <c r="D175" s="31"/>
      <c r="E175" s="31"/>
      <c r="F175" s="34"/>
      <c r="G175" s="34"/>
      <c r="H175" s="34"/>
      <c r="I175" s="32"/>
      <c r="J175" s="36"/>
      <c r="K175" s="296"/>
    </row>
    <row r="176" spans="1:11" x14ac:dyDescent="0.25">
      <c r="A176" s="310"/>
      <c r="B176" s="314"/>
      <c r="C176" s="30"/>
      <c r="D176" s="31"/>
      <c r="E176" s="31"/>
      <c r="F176" s="32"/>
      <c r="G176" s="38"/>
      <c r="H176" s="38"/>
      <c r="I176" s="148"/>
      <c r="J176" s="36"/>
      <c r="K176" s="296"/>
    </row>
    <row r="177" spans="1:11" x14ac:dyDescent="0.25">
      <c r="A177" s="310"/>
      <c r="B177" s="314"/>
      <c r="C177" s="36"/>
      <c r="D177" s="36"/>
      <c r="E177" s="36"/>
      <c r="F177" s="36"/>
      <c r="G177" s="36"/>
      <c r="H177" s="36"/>
      <c r="I177" s="149"/>
      <c r="J177" s="36"/>
      <c r="K177" s="296"/>
    </row>
    <row r="178" spans="1:11" x14ac:dyDescent="0.25">
      <c r="A178" s="316"/>
      <c r="B178" s="358"/>
      <c r="C178" s="36"/>
      <c r="D178" s="36"/>
      <c r="E178" s="36"/>
      <c r="F178" s="36"/>
      <c r="G178" s="36"/>
      <c r="H178" s="36"/>
      <c r="I178" s="149"/>
      <c r="J178" s="36"/>
      <c r="K178" s="296"/>
    </row>
    <row r="179" spans="1:11" x14ac:dyDescent="0.25">
      <c r="A179" s="28"/>
      <c r="B179" s="36"/>
      <c r="C179" s="40"/>
      <c r="D179" s="31"/>
      <c r="E179" s="31"/>
      <c r="F179" s="34"/>
      <c r="G179" s="34"/>
      <c r="H179" s="34"/>
      <c r="I179" s="32"/>
      <c r="J179" s="36"/>
      <c r="K179" s="296"/>
    </row>
    <row r="180" spans="1:11" x14ac:dyDescent="0.25">
      <c r="A180" s="28"/>
      <c r="B180" s="36"/>
      <c r="C180" s="40"/>
      <c r="D180" s="36"/>
      <c r="E180" s="36"/>
      <c r="F180" s="34"/>
      <c r="G180" s="34"/>
      <c r="H180" s="359" t="s">
        <v>352</v>
      </c>
      <c r="I180" s="360"/>
      <c r="J180" s="33">
        <f>SUM(J168:J178)</f>
        <v>113</v>
      </c>
      <c r="K180" s="296"/>
    </row>
    <row r="181" spans="1:11" x14ac:dyDescent="0.25">
      <c r="A181" s="28"/>
      <c r="B181" s="36"/>
      <c r="C181" s="40"/>
      <c r="D181" s="31"/>
      <c r="E181" s="31"/>
      <c r="F181" s="34"/>
      <c r="G181" s="34"/>
      <c r="H181" s="34"/>
      <c r="I181" s="32"/>
      <c r="J181" s="33"/>
      <c r="K181" s="356"/>
    </row>
    <row r="182" spans="1:11" x14ac:dyDescent="0.25">
      <c r="A182" s="294" t="s">
        <v>4</v>
      </c>
      <c r="B182" s="294" t="s">
        <v>336</v>
      </c>
      <c r="C182" s="294" t="s">
        <v>337</v>
      </c>
      <c r="D182" s="307" t="s">
        <v>6</v>
      </c>
      <c r="E182" s="307" t="s">
        <v>338</v>
      </c>
      <c r="F182" s="307" t="s">
        <v>339</v>
      </c>
      <c r="G182" s="294" t="s">
        <v>340</v>
      </c>
      <c r="H182" s="294" t="s">
        <v>341</v>
      </c>
      <c r="I182" s="357" t="s">
        <v>34</v>
      </c>
      <c r="J182" s="294" t="s">
        <v>324</v>
      </c>
      <c r="K182" s="294" t="s">
        <v>342</v>
      </c>
    </row>
    <row r="183" spans="1:11" x14ac:dyDescent="0.25">
      <c r="A183" s="294"/>
      <c r="B183" s="294"/>
      <c r="C183" s="294"/>
      <c r="D183" s="308"/>
      <c r="E183" s="308"/>
      <c r="F183" s="308"/>
      <c r="G183" s="294"/>
      <c r="H183" s="294"/>
      <c r="I183" s="357"/>
      <c r="J183" s="294"/>
      <c r="K183" s="294"/>
    </row>
    <row r="184" spans="1:11" x14ac:dyDescent="0.25">
      <c r="A184" s="28"/>
      <c r="B184" s="29"/>
      <c r="C184" s="30"/>
      <c r="D184" s="30"/>
      <c r="E184" s="31"/>
      <c r="F184" s="32"/>
      <c r="G184" s="32"/>
      <c r="H184" s="32"/>
      <c r="I184" s="32"/>
      <c r="J184" s="33"/>
      <c r="K184" s="295"/>
    </row>
    <row r="185" spans="1:11" x14ac:dyDescent="0.25">
      <c r="A185" s="309" t="s">
        <v>1015</v>
      </c>
      <c r="B185" s="321" t="s">
        <v>221</v>
      </c>
      <c r="C185" s="30"/>
      <c r="D185" s="31" t="s">
        <v>13</v>
      </c>
      <c r="E185" s="31" t="s">
        <v>801</v>
      </c>
      <c r="F185" s="32"/>
      <c r="G185" s="32">
        <v>0.5</v>
      </c>
      <c r="H185" s="32"/>
      <c r="I185" s="32">
        <v>2</v>
      </c>
      <c r="J185" s="32">
        <f>E185*G185*I185</f>
        <v>34.72</v>
      </c>
      <c r="K185" s="296"/>
    </row>
    <row r="186" spans="1:11" x14ac:dyDescent="0.25">
      <c r="A186" s="310"/>
      <c r="B186" s="314"/>
      <c r="C186" s="30"/>
      <c r="D186" s="31"/>
      <c r="E186" s="31" t="s">
        <v>1058</v>
      </c>
      <c r="F186" s="34"/>
      <c r="G186" s="34">
        <v>0.5</v>
      </c>
      <c r="H186" s="34"/>
      <c r="I186" s="32">
        <v>2</v>
      </c>
      <c r="J186" s="32">
        <f>E186*G186*I186</f>
        <v>21.78</v>
      </c>
      <c r="K186" s="296"/>
    </row>
    <row r="187" spans="1:11" x14ac:dyDescent="0.25">
      <c r="A187" s="310"/>
      <c r="B187" s="314"/>
      <c r="C187" s="30"/>
      <c r="D187" s="31"/>
      <c r="E187" s="31"/>
      <c r="F187" s="34"/>
      <c r="G187" s="34"/>
      <c r="H187" s="34"/>
      <c r="I187" s="32"/>
      <c r="J187" s="33"/>
      <c r="K187" s="296"/>
    </row>
    <row r="188" spans="1:11" x14ac:dyDescent="0.25">
      <c r="A188" s="310"/>
      <c r="B188" s="314"/>
      <c r="C188" s="30"/>
      <c r="D188" s="31"/>
      <c r="E188" s="31"/>
      <c r="F188" s="34"/>
      <c r="G188" s="34"/>
      <c r="H188" s="34"/>
      <c r="I188" s="32"/>
      <c r="J188" s="33"/>
      <c r="K188" s="296"/>
    </row>
    <row r="189" spans="1:11" x14ac:dyDescent="0.25">
      <c r="A189" s="310"/>
      <c r="B189" s="314"/>
      <c r="C189" s="36"/>
      <c r="D189" s="36"/>
      <c r="E189" s="36"/>
      <c r="F189" s="36"/>
      <c r="G189" s="34"/>
      <c r="H189" s="34"/>
      <c r="I189" s="149"/>
      <c r="J189" s="33"/>
      <c r="K189" s="296"/>
    </row>
    <row r="190" spans="1:11" x14ac:dyDescent="0.25">
      <c r="A190" s="310"/>
      <c r="B190" s="314"/>
      <c r="C190" s="30"/>
      <c r="D190" s="31"/>
      <c r="E190" s="31"/>
      <c r="F190" s="34"/>
      <c r="G190" s="34"/>
      <c r="H190" s="34"/>
      <c r="I190" s="32"/>
      <c r="J190" s="33"/>
      <c r="K190" s="296"/>
    </row>
    <row r="191" spans="1:11" x14ac:dyDescent="0.25">
      <c r="A191" s="310"/>
      <c r="B191" s="314"/>
      <c r="C191" s="30"/>
      <c r="D191" s="31"/>
      <c r="E191" s="31"/>
      <c r="F191" s="34"/>
      <c r="G191" s="34"/>
      <c r="H191" s="34"/>
      <c r="I191" s="32"/>
      <c r="J191" s="36"/>
      <c r="K191" s="296"/>
    </row>
    <row r="192" spans="1:11" x14ac:dyDescent="0.25">
      <c r="A192" s="310"/>
      <c r="B192" s="314"/>
      <c r="C192" s="30"/>
      <c r="D192" s="31"/>
      <c r="E192" s="31"/>
      <c r="F192" s="34"/>
      <c r="G192" s="34"/>
      <c r="H192" s="34"/>
      <c r="I192" s="32"/>
      <c r="J192" s="36"/>
      <c r="K192" s="296"/>
    </row>
    <row r="193" spans="1:11" x14ac:dyDescent="0.25">
      <c r="A193" s="310"/>
      <c r="B193" s="314"/>
      <c r="C193" s="30"/>
      <c r="D193" s="31"/>
      <c r="E193" s="31"/>
      <c r="F193" s="32"/>
      <c r="G193" s="38"/>
      <c r="H193" s="38"/>
      <c r="I193" s="148"/>
      <c r="J193" s="36"/>
      <c r="K193" s="296"/>
    </row>
    <row r="194" spans="1:11" x14ac:dyDescent="0.25">
      <c r="A194" s="310"/>
      <c r="B194" s="314"/>
      <c r="C194" s="36"/>
      <c r="D194" s="36"/>
      <c r="E194" s="36"/>
      <c r="F194" s="36"/>
      <c r="G194" s="36"/>
      <c r="H194" s="36"/>
      <c r="I194" s="149"/>
      <c r="J194" s="36"/>
      <c r="K194" s="296"/>
    </row>
    <row r="195" spans="1:11" x14ac:dyDescent="0.25">
      <c r="A195" s="316"/>
      <c r="B195" s="358"/>
      <c r="C195" s="36"/>
      <c r="D195" s="36"/>
      <c r="E195" s="36"/>
      <c r="F195" s="36"/>
      <c r="G195" s="36"/>
      <c r="H195" s="36"/>
      <c r="I195" s="149"/>
      <c r="J195" s="36"/>
      <c r="K195" s="296"/>
    </row>
    <row r="196" spans="1:11" x14ac:dyDescent="0.25">
      <c r="A196" s="28"/>
      <c r="B196" s="36"/>
      <c r="C196" s="40"/>
      <c r="D196" s="31"/>
      <c r="E196" s="31"/>
      <c r="F196" s="34"/>
      <c r="G196" s="34"/>
      <c r="H196" s="34"/>
      <c r="I196" s="32"/>
      <c r="J196" s="36"/>
      <c r="K196" s="296"/>
    </row>
    <row r="197" spans="1:11" x14ac:dyDescent="0.25">
      <c r="A197" s="28"/>
      <c r="B197" s="36"/>
      <c r="C197" s="40"/>
      <c r="D197" s="36"/>
      <c r="E197" s="36"/>
      <c r="F197" s="34"/>
      <c r="G197" s="34"/>
      <c r="H197" s="359" t="s">
        <v>352</v>
      </c>
      <c r="I197" s="360"/>
      <c r="J197" s="33">
        <f>SUM(J185:J195)</f>
        <v>56.5</v>
      </c>
      <c r="K197" s="296"/>
    </row>
    <row r="198" spans="1:11" x14ac:dyDescent="0.25">
      <c r="A198" s="28"/>
      <c r="B198" s="36"/>
      <c r="C198" s="40"/>
      <c r="D198" s="31"/>
      <c r="E198" s="31"/>
      <c r="F198" s="34"/>
      <c r="G198" s="34"/>
      <c r="H198" s="34"/>
      <c r="I198" s="32"/>
      <c r="J198" s="33"/>
      <c r="K198" s="356"/>
    </row>
    <row r="199" spans="1:11" x14ac:dyDescent="0.25">
      <c r="A199" s="294" t="s">
        <v>4</v>
      </c>
      <c r="B199" s="294" t="s">
        <v>336</v>
      </c>
      <c r="C199" s="294" t="s">
        <v>337</v>
      </c>
      <c r="D199" s="307" t="s">
        <v>6</v>
      </c>
      <c r="E199" s="307" t="s">
        <v>338</v>
      </c>
      <c r="F199" s="307" t="s">
        <v>339</v>
      </c>
      <c r="G199" s="294" t="s">
        <v>340</v>
      </c>
      <c r="H199" s="294" t="s">
        <v>341</v>
      </c>
      <c r="I199" s="357" t="s">
        <v>34</v>
      </c>
      <c r="J199" s="294" t="s">
        <v>324</v>
      </c>
      <c r="K199" s="294" t="s">
        <v>342</v>
      </c>
    </row>
    <row r="200" spans="1:11" x14ac:dyDescent="0.25">
      <c r="A200" s="294"/>
      <c r="B200" s="294"/>
      <c r="C200" s="294"/>
      <c r="D200" s="308"/>
      <c r="E200" s="308"/>
      <c r="F200" s="308"/>
      <c r="G200" s="294"/>
      <c r="H200" s="294"/>
      <c r="I200" s="357"/>
      <c r="J200" s="294"/>
      <c r="K200" s="294"/>
    </row>
    <row r="201" spans="1:11" x14ac:dyDescent="0.25">
      <c r="A201" s="28"/>
      <c r="B201" s="29"/>
      <c r="C201" s="30"/>
      <c r="D201" s="30"/>
      <c r="E201" s="31"/>
      <c r="F201" s="32"/>
      <c r="G201" s="32"/>
      <c r="H201" s="32"/>
      <c r="I201" s="32"/>
      <c r="J201" s="33"/>
      <c r="K201" s="295"/>
    </row>
    <row r="202" spans="1:11" x14ac:dyDescent="0.25">
      <c r="A202" s="309" t="s">
        <v>1016</v>
      </c>
      <c r="B202" s="321" t="s">
        <v>921</v>
      </c>
      <c r="C202" s="30"/>
      <c r="D202" s="31" t="s">
        <v>16</v>
      </c>
      <c r="E202" s="31" t="s">
        <v>801</v>
      </c>
      <c r="F202" s="32">
        <v>0.5</v>
      </c>
      <c r="G202" s="32">
        <v>0.5</v>
      </c>
      <c r="H202" s="32"/>
      <c r="I202" s="32">
        <v>2</v>
      </c>
      <c r="J202" s="32">
        <f>E202*F202*G202*I202</f>
        <v>17.36</v>
      </c>
      <c r="K202" s="296"/>
    </row>
    <row r="203" spans="1:11" x14ac:dyDescent="0.25">
      <c r="A203" s="310"/>
      <c r="B203" s="314"/>
      <c r="C203" s="30"/>
      <c r="D203" s="31"/>
      <c r="E203" s="31" t="s">
        <v>1058</v>
      </c>
      <c r="F203" s="34">
        <v>0.5</v>
      </c>
      <c r="G203" s="34">
        <v>0.5</v>
      </c>
      <c r="H203" s="34"/>
      <c r="I203" s="32">
        <v>2</v>
      </c>
      <c r="J203" s="32">
        <f>E203*F203*G203*I203</f>
        <v>10.89</v>
      </c>
      <c r="K203" s="296"/>
    </row>
    <row r="204" spans="1:11" x14ac:dyDescent="0.25">
      <c r="A204" s="310"/>
      <c r="B204" s="314"/>
      <c r="C204" s="30"/>
      <c r="D204" s="31"/>
      <c r="E204" s="31"/>
      <c r="F204" s="34"/>
      <c r="G204" s="34"/>
      <c r="H204" s="34"/>
      <c r="I204" s="32"/>
      <c r="J204" s="33"/>
      <c r="K204" s="296"/>
    </row>
    <row r="205" spans="1:11" x14ac:dyDescent="0.25">
      <c r="A205" s="310"/>
      <c r="B205" s="314"/>
      <c r="C205" s="30"/>
      <c r="D205" s="31"/>
      <c r="E205" s="31"/>
      <c r="F205" s="34"/>
      <c r="G205" s="34"/>
      <c r="H205" s="34"/>
      <c r="I205" s="32"/>
      <c r="J205" s="33"/>
      <c r="K205" s="296"/>
    </row>
    <row r="206" spans="1:11" x14ac:dyDescent="0.25">
      <c r="A206" s="310"/>
      <c r="B206" s="314"/>
      <c r="C206" s="36"/>
      <c r="D206" s="36"/>
      <c r="E206" s="36"/>
      <c r="F206" s="36"/>
      <c r="G206" s="34"/>
      <c r="H206" s="34"/>
      <c r="I206" s="149"/>
      <c r="J206" s="33"/>
      <c r="K206" s="296"/>
    </row>
    <row r="207" spans="1:11" x14ac:dyDescent="0.25">
      <c r="A207" s="310"/>
      <c r="B207" s="314"/>
      <c r="C207" s="30"/>
      <c r="D207" s="31"/>
      <c r="E207" s="31"/>
      <c r="F207" s="34"/>
      <c r="G207" s="34"/>
      <c r="H207" s="34"/>
      <c r="I207" s="32"/>
      <c r="J207" s="33"/>
      <c r="K207" s="296"/>
    </row>
    <row r="208" spans="1:11" x14ac:dyDescent="0.25">
      <c r="A208" s="310"/>
      <c r="B208" s="314"/>
      <c r="C208" s="30"/>
      <c r="D208" s="31"/>
      <c r="E208" s="31"/>
      <c r="F208" s="34"/>
      <c r="G208" s="34"/>
      <c r="H208" s="34"/>
      <c r="I208" s="32"/>
      <c r="J208" s="36"/>
      <c r="K208" s="296"/>
    </row>
    <row r="209" spans="1:11" x14ac:dyDescent="0.25">
      <c r="A209" s="310"/>
      <c r="B209" s="314"/>
      <c r="C209" s="30"/>
      <c r="D209" s="31"/>
      <c r="E209" s="31"/>
      <c r="F209" s="34"/>
      <c r="G209" s="34"/>
      <c r="H209" s="34"/>
      <c r="I209" s="32"/>
      <c r="J209" s="36"/>
      <c r="K209" s="296"/>
    </row>
    <row r="210" spans="1:11" x14ac:dyDescent="0.25">
      <c r="A210" s="310"/>
      <c r="B210" s="314"/>
      <c r="C210" s="30"/>
      <c r="D210" s="31"/>
      <c r="E210" s="31"/>
      <c r="F210" s="32"/>
      <c r="G210" s="38"/>
      <c r="H210" s="38"/>
      <c r="I210" s="148"/>
      <c r="J210" s="36"/>
      <c r="K210" s="296"/>
    </row>
    <row r="211" spans="1:11" x14ac:dyDescent="0.25">
      <c r="A211" s="310"/>
      <c r="B211" s="314"/>
      <c r="C211" s="36"/>
      <c r="D211" s="36"/>
      <c r="E211" s="36"/>
      <c r="F211" s="36"/>
      <c r="G211" s="36"/>
      <c r="H211" s="36"/>
      <c r="I211" s="149"/>
      <c r="J211" s="36"/>
      <c r="K211" s="296"/>
    </row>
    <row r="212" spans="1:11" x14ac:dyDescent="0.25">
      <c r="A212" s="316"/>
      <c r="B212" s="358"/>
      <c r="C212" s="36"/>
      <c r="D212" s="36"/>
      <c r="E212" s="36"/>
      <c r="F212" s="36"/>
      <c r="G212" s="36"/>
      <c r="H212" s="36"/>
      <c r="I212" s="149"/>
      <c r="J212" s="36"/>
      <c r="K212" s="296"/>
    </row>
    <row r="213" spans="1:11" x14ac:dyDescent="0.25">
      <c r="A213" s="28"/>
      <c r="B213" s="36"/>
      <c r="C213" s="40"/>
      <c r="D213" s="31"/>
      <c r="E213" s="31"/>
      <c r="F213" s="34"/>
      <c r="G213" s="34"/>
      <c r="H213" s="34"/>
      <c r="I213" s="32"/>
      <c r="J213" s="36"/>
      <c r="K213" s="296"/>
    </row>
    <row r="214" spans="1:11" x14ac:dyDescent="0.25">
      <c r="A214" s="28"/>
      <c r="B214" s="36"/>
      <c r="C214" s="40"/>
      <c r="D214" s="36"/>
      <c r="E214" s="36"/>
      <c r="F214" s="34"/>
      <c r="G214" s="34"/>
      <c r="H214" s="359" t="s">
        <v>352</v>
      </c>
      <c r="I214" s="360"/>
      <c r="J214" s="33">
        <f>SUM(J202:J212)</f>
        <v>28.25</v>
      </c>
      <c r="K214" s="296"/>
    </row>
    <row r="215" spans="1:11" x14ac:dyDescent="0.25">
      <c r="A215" s="28"/>
      <c r="B215" s="36"/>
      <c r="C215" s="40"/>
      <c r="D215" s="31"/>
      <c r="E215" s="31"/>
      <c r="F215" s="34"/>
      <c r="G215" s="34"/>
      <c r="H215" s="34"/>
      <c r="I215" s="32"/>
      <c r="J215" s="33"/>
      <c r="K215" s="356"/>
    </row>
    <row r="216" spans="1:11" x14ac:dyDescent="0.25">
      <c r="A216" s="294" t="s">
        <v>4</v>
      </c>
      <c r="B216" s="294" t="s">
        <v>336</v>
      </c>
      <c r="C216" s="294" t="s">
        <v>337</v>
      </c>
      <c r="D216" s="307" t="s">
        <v>6</v>
      </c>
      <c r="E216" s="307" t="s">
        <v>338</v>
      </c>
      <c r="F216" s="307" t="s">
        <v>339</v>
      </c>
      <c r="G216" s="294" t="s">
        <v>340</v>
      </c>
      <c r="H216" s="294" t="s">
        <v>341</v>
      </c>
      <c r="I216" s="357" t="s">
        <v>34</v>
      </c>
      <c r="J216" s="294" t="s">
        <v>324</v>
      </c>
      <c r="K216" s="294" t="s">
        <v>342</v>
      </c>
    </row>
    <row r="217" spans="1:11" x14ac:dyDescent="0.25">
      <c r="A217" s="294"/>
      <c r="B217" s="294"/>
      <c r="C217" s="294"/>
      <c r="D217" s="308"/>
      <c r="E217" s="308"/>
      <c r="F217" s="308"/>
      <c r="G217" s="294"/>
      <c r="H217" s="294"/>
      <c r="I217" s="357"/>
      <c r="J217" s="294"/>
      <c r="K217" s="294"/>
    </row>
    <row r="218" spans="1:11" x14ac:dyDescent="0.25">
      <c r="A218" s="28"/>
      <c r="B218" s="29"/>
      <c r="C218" s="30"/>
      <c r="D218" s="30" t="s">
        <v>16</v>
      </c>
      <c r="E218" s="31"/>
      <c r="F218" s="32"/>
      <c r="G218" s="32"/>
      <c r="H218" s="32"/>
      <c r="I218" s="32"/>
      <c r="J218" s="33"/>
      <c r="K218" s="295"/>
    </row>
    <row r="219" spans="1:11" x14ac:dyDescent="0.25">
      <c r="A219" s="309" t="s">
        <v>1017</v>
      </c>
      <c r="B219" s="321" t="s">
        <v>1018</v>
      </c>
      <c r="C219" s="30"/>
      <c r="D219" s="31"/>
      <c r="E219" s="31"/>
      <c r="F219" s="32"/>
      <c r="G219" s="32"/>
      <c r="H219" s="32"/>
      <c r="I219" s="32"/>
      <c r="J219" s="32"/>
      <c r="K219" s="296"/>
    </row>
    <row r="220" spans="1:11" x14ac:dyDescent="0.25">
      <c r="A220" s="310"/>
      <c r="B220" s="314"/>
      <c r="C220" s="30"/>
      <c r="D220" s="31"/>
      <c r="E220" s="31" t="s">
        <v>801</v>
      </c>
      <c r="F220" s="34">
        <v>19.2</v>
      </c>
      <c r="G220" s="34">
        <v>0.3</v>
      </c>
      <c r="H220" s="34"/>
      <c r="I220" s="32"/>
      <c r="J220" s="33">
        <f>E220*F220*G220</f>
        <v>199.98719999999997</v>
      </c>
      <c r="K220" s="296"/>
    </row>
    <row r="221" spans="1:11" x14ac:dyDescent="0.25">
      <c r="A221" s="310"/>
      <c r="B221" s="314"/>
      <c r="C221" s="30"/>
      <c r="D221" s="31"/>
      <c r="E221" s="31" t="s">
        <v>1058</v>
      </c>
      <c r="F221" s="34">
        <v>24</v>
      </c>
      <c r="G221" s="34">
        <v>0.3</v>
      </c>
      <c r="H221" s="34"/>
      <c r="I221" s="32"/>
      <c r="J221" s="33">
        <f>E221*F221*G221</f>
        <v>156.816</v>
      </c>
      <c r="K221" s="296"/>
    </row>
    <row r="222" spans="1:11" x14ac:dyDescent="0.25">
      <c r="A222" s="310"/>
      <c r="B222" s="314"/>
      <c r="C222" s="30"/>
      <c r="D222" s="31"/>
      <c r="E222" s="31"/>
      <c r="F222" s="34"/>
      <c r="G222" s="34"/>
      <c r="H222" s="34"/>
      <c r="I222" s="32"/>
      <c r="J222" s="33"/>
      <c r="K222" s="296"/>
    </row>
    <row r="223" spans="1:11" x14ac:dyDescent="0.25">
      <c r="A223" s="310"/>
      <c r="B223" s="314"/>
      <c r="C223" s="36"/>
      <c r="D223" s="36"/>
      <c r="E223" s="36"/>
      <c r="F223" s="36"/>
      <c r="G223" s="34"/>
      <c r="H223" s="34"/>
      <c r="I223" s="149"/>
      <c r="J223" s="33"/>
      <c r="K223" s="296"/>
    </row>
    <row r="224" spans="1:11" x14ac:dyDescent="0.25">
      <c r="A224" s="310"/>
      <c r="B224" s="314"/>
      <c r="C224" s="30"/>
      <c r="D224" s="31"/>
      <c r="E224" s="31"/>
      <c r="F224" s="34"/>
      <c r="G224" s="34"/>
      <c r="H224" s="34"/>
      <c r="I224" s="32"/>
      <c r="J224" s="33"/>
      <c r="K224" s="296"/>
    </row>
    <row r="225" spans="1:11" x14ac:dyDescent="0.25">
      <c r="A225" s="310"/>
      <c r="B225" s="314"/>
      <c r="C225" s="30"/>
      <c r="D225" s="31"/>
      <c r="E225" s="31"/>
      <c r="F225" s="34"/>
      <c r="G225" s="34"/>
      <c r="H225" s="34"/>
      <c r="I225" s="32"/>
      <c r="J225" s="36"/>
      <c r="K225" s="296"/>
    </row>
    <row r="226" spans="1:11" x14ac:dyDescent="0.25">
      <c r="A226" s="310"/>
      <c r="B226" s="314"/>
      <c r="C226" s="30"/>
      <c r="D226" s="31"/>
      <c r="E226" s="31"/>
      <c r="F226" s="34"/>
      <c r="G226" s="34"/>
      <c r="H226" s="34"/>
      <c r="I226" s="32"/>
      <c r="J226" s="36"/>
      <c r="K226" s="296"/>
    </row>
    <row r="227" spans="1:11" x14ac:dyDescent="0.25">
      <c r="A227" s="310"/>
      <c r="B227" s="314"/>
      <c r="C227" s="30"/>
      <c r="D227" s="31"/>
      <c r="E227" s="31"/>
      <c r="F227" s="32"/>
      <c r="G227" s="38"/>
      <c r="H227" s="38"/>
      <c r="I227" s="148"/>
      <c r="J227" s="36"/>
      <c r="K227" s="296"/>
    </row>
    <row r="228" spans="1:11" x14ac:dyDescent="0.25">
      <c r="A228" s="310"/>
      <c r="B228" s="314"/>
      <c r="C228" s="36"/>
      <c r="D228" s="36"/>
      <c r="E228" s="36"/>
      <c r="F228" s="36"/>
      <c r="G228" s="36"/>
      <c r="H228" s="36"/>
      <c r="I228" s="149"/>
      <c r="J228" s="36"/>
      <c r="K228" s="296"/>
    </row>
    <row r="229" spans="1:11" x14ac:dyDescent="0.25">
      <c r="A229" s="316"/>
      <c r="B229" s="358"/>
      <c r="C229" s="36"/>
      <c r="D229" s="36"/>
      <c r="E229" s="36"/>
      <c r="F229" s="36"/>
      <c r="G229" s="36"/>
      <c r="H229" s="36"/>
      <c r="I229" s="149"/>
      <c r="J229" s="36"/>
      <c r="K229" s="296"/>
    </row>
    <row r="230" spans="1:11" x14ac:dyDescent="0.25">
      <c r="A230" s="28"/>
      <c r="B230" s="36"/>
      <c r="C230" s="40"/>
      <c r="D230" s="31"/>
      <c r="E230" s="31"/>
      <c r="F230" s="34"/>
      <c r="G230" s="34"/>
      <c r="H230" s="34"/>
      <c r="I230" s="32"/>
      <c r="J230" s="36"/>
      <c r="K230" s="296"/>
    </row>
    <row r="231" spans="1:11" x14ac:dyDescent="0.25">
      <c r="A231" s="28"/>
      <c r="B231" s="36"/>
      <c r="C231" s="40"/>
      <c r="D231" s="36"/>
      <c r="E231" s="36"/>
      <c r="F231" s="34"/>
      <c r="G231" s="34"/>
      <c r="H231" s="359" t="s">
        <v>352</v>
      </c>
      <c r="I231" s="360"/>
      <c r="J231" s="33">
        <f>SUM(J219:J229)</f>
        <v>356.80319999999995</v>
      </c>
      <c r="K231" s="296"/>
    </row>
    <row r="232" spans="1:11" x14ac:dyDescent="0.25">
      <c r="A232" s="28"/>
      <c r="B232" s="36"/>
      <c r="C232" s="40"/>
      <c r="D232" s="31"/>
      <c r="E232" s="31"/>
      <c r="F232" s="34"/>
      <c r="G232" s="34"/>
      <c r="H232" s="34"/>
      <c r="I232" s="32"/>
      <c r="J232" s="33"/>
      <c r="K232" s="356"/>
    </row>
    <row r="233" spans="1:11" x14ac:dyDescent="0.25">
      <c r="A233" s="294" t="s">
        <v>4</v>
      </c>
      <c r="B233" s="294" t="s">
        <v>336</v>
      </c>
      <c r="C233" s="294" t="s">
        <v>337</v>
      </c>
      <c r="D233" s="307" t="s">
        <v>6</v>
      </c>
      <c r="E233" s="307" t="s">
        <v>338</v>
      </c>
      <c r="F233" s="307" t="s">
        <v>339</v>
      </c>
      <c r="G233" s="294" t="s">
        <v>340</v>
      </c>
      <c r="H233" s="294" t="s">
        <v>341</v>
      </c>
      <c r="I233" s="357" t="s">
        <v>34</v>
      </c>
      <c r="J233" s="294" t="s">
        <v>324</v>
      </c>
      <c r="K233" s="294" t="s">
        <v>342</v>
      </c>
    </row>
    <row r="234" spans="1:11" x14ac:dyDescent="0.25">
      <c r="A234" s="294"/>
      <c r="B234" s="294"/>
      <c r="C234" s="294"/>
      <c r="D234" s="308"/>
      <c r="E234" s="308"/>
      <c r="F234" s="308"/>
      <c r="G234" s="294"/>
      <c r="H234" s="294"/>
      <c r="I234" s="357"/>
      <c r="J234" s="294"/>
      <c r="K234" s="294"/>
    </row>
    <row r="235" spans="1:11" x14ac:dyDescent="0.25">
      <c r="A235" s="28"/>
      <c r="B235" s="29"/>
      <c r="C235" s="30"/>
      <c r="D235" s="30"/>
      <c r="E235" s="31"/>
      <c r="F235" s="32"/>
      <c r="G235" s="32"/>
      <c r="H235" s="32"/>
      <c r="I235" s="32"/>
      <c r="J235" s="33"/>
      <c r="K235" s="295"/>
    </row>
    <row r="236" spans="1:11" x14ac:dyDescent="0.25">
      <c r="A236" s="309" t="s">
        <v>1019</v>
      </c>
      <c r="B236" s="321" t="s">
        <v>227</v>
      </c>
      <c r="C236" s="30"/>
      <c r="D236" s="31" t="s">
        <v>13</v>
      </c>
      <c r="E236" s="31"/>
      <c r="F236" s="32"/>
      <c r="G236" s="32"/>
      <c r="H236" s="32"/>
      <c r="I236" s="32"/>
      <c r="J236" s="32"/>
      <c r="K236" s="296"/>
    </row>
    <row r="237" spans="1:11" x14ac:dyDescent="0.25">
      <c r="A237" s="310"/>
      <c r="B237" s="314"/>
      <c r="C237" s="30"/>
      <c r="D237" s="31"/>
      <c r="E237" s="31" t="s">
        <v>801</v>
      </c>
      <c r="F237" s="34">
        <v>21.78</v>
      </c>
      <c r="G237" s="34"/>
      <c r="H237" s="34"/>
      <c r="I237" s="32"/>
      <c r="J237" s="33">
        <f>E237*F237</f>
        <v>756.20159999999998</v>
      </c>
      <c r="K237" s="296"/>
    </row>
    <row r="238" spans="1:11" x14ac:dyDescent="0.25">
      <c r="A238" s="310"/>
      <c r="B238" s="314"/>
      <c r="C238" s="30"/>
      <c r="D238" s="31"/>
      <c r="E238" s="31"/>
      <c r="F238" s="34"/>
      <c r="G238" s="34"/>
      <c r="H238" s="34"/>
      <c r="I238" s="32"/>
      <c r="J238" s="33"/>
      <c r="K238" s="296"/>
    </row>
    <row r="239" spans="1:11" x14ac:dyDescent="0.25">
      <c r="A239" s="310"/>
      <c r="B239" s="314"/>
      <c r="C239" s="30"/>
      <c r="D239" s="31"/>
      <c r="E239" s="31"/>
      <c r="F239" s="34"/>
      <c r="G239" s="34"/>
      <c r="H239" s="34"/>
      <c r="I239" s="32"/>
      <c r="J239" s="33"/>
      <c r="K239" s="296"/>
    </row>
    <row r="240" spans="1:11" x14ac:dyDescent="0.25">
      <c r="A240" s="310"/>
      <c r="B240" s="314"/>
      <c r="C240" s="36"/>
      <c r="D240" s="36"/>
      <c r="E240" s="36"/>
      <c r="F240" s="36"/>
      <c r="G240" s="34"/>
      <c r="H240" s="34"/>
      <c r="I240" s="149"/>
      <c r="J240" s="33"/>
      <c r="K240" s="296"/>
    </row>
    <row r="241" spans="1:11" x14ac:dyDescent="0.25">
      <c r="A241" s="310"/>
      <c r="B241" s="314"/>
      <c r="C241" s="30"/>
      <c r="D241" s="31"/>
      <c r="E241" s="31"/>
      <c r="F241" s="34"/>
      <c r="G241" s="34"/>
      <c r="H241" s="34"/>
      <c r="I241" s="32"/>
      <c r="J241" s="33"/>
      <c r="K241" s="296"/>
    </row>
    <row r="242" spans="1:11" x14ac:dyDescent="0.25">
      <c r="A242" s="310"/>
      <c r="B242" s="314"/>
      <c r="C242" s="30"/>
      <c r="D242" s="31"/>
      <c r="E242" s="31"/>
      <c r="F242" s="34"/>
      <c r="G242" s="34"/>
      <c r="H242" s="34"/>
      <c r="I242" s="32"/>
      <c r="J242" s="36"/>
      <c r="K242" s="296"/>
    </row>
    <row r="243" spans="1:11" x14ac:dyDescent="0.25">
      <c r="A243" s="310"/>
      <c r="B243" s="314"/>
      <c r="C243" s="30"/>
      <c r="D243" s="31"/>
      <c r="E243" s="31"/>
      <c r="F243" s="34"/>
      <c r="G243" s="34"/>
      <c r="H243" s="34"/>
      <c r="I243" s="32"/>
      <c r="J243" s="36"/>
      <c r="K243" s="296"/>
    </row>
    <row r="244" spans="1:11" x14ac:dyDescent="0.25">
      <c r="A244" s="310"/>
      <c r="B244" s="314"/>
      <c r="C244" s="30"/>
      <c r="D244" s="31"/>
      <c r="E244" s="31"/>
      <c r="F244" s="32"/>
      <c r="G244" s="38"/>
      <c r="H244" s="38"/>
      <c r="I244" s="148"/>
      <c r="J244" s="36"/>
      <c r="K244" s="296"/>
    </row>
    <row r="245" spans="1:11" x14ac:dyDescent="0.25">
      <c r="A245" s="310"/>
      <c r="B245" s="314"/>
      <c r="C245" s="36"/>
      <c r="D245" s="36"/>
      <c r="E245" s="36"/>
      <c r="F245" s="36"/>
      <c r="G245" s="36"/>
      <c r="H245" s="36"/>
      <c r="I245" s="149"/>
      <c r="J245" s="36"/>
      <c r="K245" s="296"/>
    </row>
    <row r="246" spans="1:11" x14ac:dyDescent="0.25">
      <c r="A246" s="316"/>
      <c r="B246" s="358"/>
      <c r="C246" s="36"/>
      <c r="D246" s="36"/>
      <c r="E246" s="36"/>
      <c r="F246" s="36"/>
      <c r="G246" s="36"/>
      <c r="H246" s="36"/>
      <c r="I246" s="149"/>
      <c r="J246" s="36"/>
      <c r="K246" s="296"/>
    </row>
    <row r="247" spans="1:11" x14ac:dyDescent="0.25">
      <c r="A247" s="28"/>
      <c r="B247" s="36"/>
      <c r="C247" s="40"/>
      <c r="D247" s="31"/>
      <c r="E247" s="31"/>
      <c r="F247" s="34"/>
      <c r="G247" s="34"/>
      <c r="H247" s="34"/>
      <c r="I247" s="32"/>
      <c r="J247" s="36"/>
      <c r="K247" s="296"/>
    </row>
    <row r="248" spans="1:11" x14ac:dyDescent="0.25">
      <c r="A248" s="28"/>
      <c r="B248" s="36"/>
      <c r="C248" s="40"/>
      <c r="D248" s="36"/>
      <c r="E248" s="36"/>
      <c r="F248" s="34"/>
      <c r="G248" s="34"/>
      <c r="H248" s="359" t="s">
        <v>352</v>
      </c>
      <c r="I248" s="360"/>
      <c r="J248" s="33">
        <f>SUM(J236:J246)</f>
        <v>756.20159999999998</v>
      </c>
      <c r="K248" s="296"/>
    </row>
    <row r="249" spans="1:11" x14ac:dyDescent="0.25">
      <c r="A249" s="28"/>
      <c r="B249" s="36"/>
      <c r="C249" s="40"/>
      <c r="D249" s="31"/>
      <c r="E249" s="31"/>
      <c r="F249" s="34"/>
      <c r="G249" s="34"/>
      <c r="H249" s="34"/>
      <c r="I249" s="32"/>
      <c r="J249" s="33"/>
      <c r="K249" s="356"/>
    </row>
    <row r="250" spans="1:11" x14ac:dyDescent="0.25">
      <c r="A250" s="294" t="s">
        <v>4</v>
      </c>
      <c r="B250" s="294" t="s">
        <v>336</v>
      </c>
      <c r="C250" s="294" t="s">
        <v>337</v>
      </c>
      <c r="D250" s="307" t="s">
        <v>6</v>
      </c>
      <c r="E250" s="307" t="s">
        <v>338</v>
      </c>
      <c r="F250" s="307" t="s">
        <v>339</v>
      </c>
      <c r="G250" s="294" t="s">
        <v>340</v>
      </c>
      <c r="H250" s="294" t="s">
        <v>341</v>
      </c>
      <c r="I250" s="357" t="s">
        <v>34</v>
      </c>
      <c r="J250" s="294" t="s">
        <v>324</v>
      </c>
      <c r="K250" s="294" t="s">
        <v>342</v>
      </c>
    </row>
    <row r="251" spans="1:11" x14ac:dyDescent="0.25">
      <c r="A251" s="294"/>
      <c r="B251" s="294"/>
      <c r="C251" s="294"/>
      <c r="D251" s="308"/>
      <c r="E251" s="308"/>
      <c r="F251" s="308"/>
      <c r="G251" s="294"/>
      <c r="H251" s="294"/>
      <c r="I251" s="357"/>
      <c r="J251" s="294"/>
      <c r="K251" s="294"/>
    </row>
    <row r="252" spans="1:11" x14ac:dyDescent="0.25">
      <c r="A252" s="28"/>
      <c r="B252" s="29"/>
      <c r="C252" s="30"/>
      <c r="D252" s="30"/>
      <c r="E252" s="31"/>
      <c r="F252" s="32"/>
      <c r="G252" s="32"/>
      <c r="H252" s="32"/>
      <c r="I252" s="32"/>
      <c r="J252" s="33"/>
      <c r="K252" s="295"/>
    </row>
    <row r="253" spans="1:11" x14ac:dyDescent="0.25">
      <c r="A253" s="309" t="s">
        <v>1020</v>
      </c>
      <c r="B253" s="321" t="s">
        <v>229</v>
      </c>
      <c r="C253" s="30"/>
      <c r="D253" s="31" t="s">
        <v>25</v>
      </c>
      <c r="E253" s="31" t="s">
        <v>801</v>
      </c>
      <c r="F253" s="32"/>
      <c r="G253" s="32"/>
      <c r="H253" s="32"/>
      <c r="I253" s="32">
        <v>6</v>
      </c>
      <c r="J253" s="32">
        <f>E253*I253</f>
        <v>208.32</v>
      </c>
      <c r="K253" s="296"/>
    </row>
    <row r="254" spans="1:11" x14ac:dyDescent="0.25">
      <c r="A254" s="310"/>
      <c r="B254" s="314"/>
      <c r="C254" s="30"/>
      <c r="D254" s="31"/>
      <c r="E254" s="31" t="s">
        <v>1058</v>
      </c>
      <c r="F254" s="34"/>
      <c r="G254" s="34"/>
      <c r="H254" s="34"/>
      <c r="I254" s="32">
        <v>10</v>
      </c>
      <c r="J254" s="32">
        <f>E254*I254</f>
        <v>217.8</v>
      </c>
      <c r="K254" s="296"/>
    </row>
    <row r="255" spans="1:11" x14ac:dyDescent="0.25">
      <c r="A255" s="310"/>
      <c r="B255" s="314"/>
      <c r="C255" s="30"/>
      <c r="D255" s="31"/>
      <c r="E255" s="31"/>
      <c r="F255" s="34"/>
      <c r="G255" s="34"/>
      <c r="H255" s="34"/>
      <c r="I255" s="32"/>
      <c r="J255" s="33"/>
      <c r="K255" s="296"/>
    </row>
    <row r="256" spans="1:11" x14ac:dyDescent="0.25">
      <c r="A256" s="310"/>
      <c r="B256" s="314"/>
      <c r="C256" s="30"/>
      <c r="D256" s="31"/>
      <c r="E256" s="31"/>
      <c r="F256" s="34"/>
      <c r="G256" s="34"/>
      <c r="H256" s="34"/>
      <c r="I256" s="32"/>
      <c r="J256" s="33"/>
      <c r="K256" s="296"/>
    </row>
    <row r="257" spans="1:11" x14ac:dyDescent="0.25">
      <c r="A257" s="310"/>
      <c r="B257" s="314"/>
      <c r="C257" s="36"/>
      <c r="D257" s="36"/>
      <c r="E257" s="36"/>
      <c r="F257" s="36"/>
      <c r="G257" s="34"/>
      <c r="H257" s="34"/>
      <c r="I257" s="149"/>
      <c r="J257" s="33"/>
      <c r="K257" s="296"/>
    </row>
    <row r="258" spans="1:11" x14ac:dyDescent="0.25">
      <c r="A258" s="310"/>
      <c r="B258" s="314"/>
      <c r="C258" s="30"/>
      <c r="D258" s="31"/>
      <c r="E258" s="31"/>
      <c r="F258" s="34"/>
      <c r="G258" s="34"/>
      <c r="H258" s="34"/>
      <c r="I258" s="32"/>
      <c r="J258" s="33"/>
      <c r="K258" s="296"/>
    </row>
    <row r="259" spans="1:11" x14ac:dyDescent="0.25">
      <c r="A259" s="310"/>
      <c r="B259" s="314"/>
      <c r="C259" s="30"/>
      <c r="D259" s="31"/>
      <c r="E259" s="31"/>
      <c r="F259" s="34"/>
      <c r="G259" s="34"/>
      <c r="H259" s="34"/>
      <c r="I259" s="32"/>
      <c r="J259" s="36"/>
      <c r="K259" s="296"/>
    </row>
    <row r="260" spans="1:11" x14ac:dyDescent="0.25">
      <c r="A260" s="310"/>
      <c r="B260" s="314"/>
      <c r="C260" s="30"/>
      <c r="D260" s="31"/>
      <c r="E260" s="31"/>
      <c r="F260" s="34"/>
      <c r="G260" s="34"/>
      <c r="H260" s="34"/>
      <c r="I260" s="32"/>
      <c r="J260" s="36"/>
      <c r="K260" s="296"/>
    </row>
    <row r="261" spans="1:11" x14ac:dyDescent="0.25">
      <c r="A261" s="310"/>
      <c r="B261" s="314"/>
      <c r="C261" s="30"/>
      <c r="D261" s="31"/>
      <c r="E261" s="31"/>
      <c r="F261" s="32"/>
      <c r="G261" s="38"/>
      <c r="H261" s="38"/>
      <c r="I261" s="148"/>
      <c r="J261" s="36"/>
      <c r="K261" s="296"/>
    </row>
    <row r="262" spans="1:11" x14ac:dyDescent="0.25">
      <c r="A262" s="310"/>
      <c r="B262" s="314"/>
      <c r="C262" s="36"/>
      <c r="D262" s="36"/>
      <c r="E262" s="36"/>
      <c r="F262" s="36"/>
      <c r="G262" s="36"/>
      <c r="H262" s="36"/>
      <c r="I262" s="149"/>
      <c r="J262" s="36"/>
      <c r="K262" s="296"/>
    </row>
    <row r="263" spans="1:11" x14ac:dyDescent="0.25">
      <c r="A263" s="316"/>
      <c r="B263" s="358"/>
      <c r="C263" s="36"/>
      <c r="D263" s="36"/>
      <c r="E263" s="36"/>
      <c r="F263" s="36"/>
      <c r="G263" s="36"/>
      <c r="H263" s="36"/>
      <c r="I263" s="149"/>
      <c r="J263" s="36"/>
      <c r="K263" s="296"/>
    </row>
    <row r="264" spans="1:11" x14ac:dyDescent="0.25">
      <c r="A264" s="28"/>
      <c r="B264" s="36"/>
      <c r="C264" s="40"/>
      <c r="D264" s="31"/>
      <c r="E264" s="31"/>
      <c r="F264" s="34"/>
      <c r="G264" s="34"/>
      <c r="H264" s="34"/>
      <c r="I264" s="32"/>
      <c r="J264" s="36"/>
      <c r="K264" s="296"/>
    </row>
    <row r="265" spans="1:11" x14ac:dyDescent="0.25">
      <c r="A265" s="28"/>
      <c r="B265" s="36"/>
      <c r="C265" s="40"/>
      <c r="D265" s="36"/>
      <c r="E265" s="36"/>
      <c r="F265" s="34"/>
      <c r="G265" s="34"/>
      <c r="H265" s="359" t="s">
        <v>352</v>
      </c>
      <c r="I265" s="360"/>
      <c r="J265" s="33">
        <f>SUM(J253:J263)</f>
        <v>426.12</v>
      </c>
      <c r="K265" s="296"/>
    </row>
    <row r="266" spans="1:11" x14ac:dyDescent="0.25">
      <c r="A266" s="28"/>
      <c r="B266" s="36"/>
      <c r="C266" s="40"/>
      <c r="D266" s="31"/>
      <c r="E266" s="31"/>
      <c r="F266" s="34"/>
      <c r="G266" s="34"/>
      <c r="H266" s="34"/>
      <c r="I266" s="32"/>
      <c r="J266" s="33"/>
      <c r="K266" s="356"/>
    </row>
    <row r="267" spans="1:11" x14ac:dyDescent="0.25">
      <c r="A267" s="294" t="s">
        <v>4</v>
      </c>
      <c r="B267" s="294" t="s">
        <v>336</v>
      </c>
      <c r="C267" s="294" t="s">
        <v>337</v>
      </c>
      <c r="D267" s="307" t="s">
        <v>6</v>
      </c>
      <c r="E267" s="307" t="s">
        <v>338</v>
      </c>
      <c r="F267" s="307" t="s">
        <v>339</v>
      </c>
      <c r="G267" s="294" t="s">
        <v>340</v>
      </c>
      <c r="H267" s="294" t="s">
        <v>341</v>
      </c>
      <c r="I267" s="357" t="s">
        <v>34</v>
      </c>
      <c r="J267" s="294" t="s">
        <v>324</v>
      </c>
      <c r="K267" s="294" t="s">
        <v>342</v>
      </c>
    </row>
    <row r="268" spans="1:11" x14ac:dyDescent="0.25">
      <c r="A268" s="294"/>
      <c r="B268" s="294"/>
      <c r="C268" s="294"/>
      <c r="D268" s="308"/>
      <c r="E268" s="308"/>
      <c r="F268" s="308"/>
      <c r="G268" s="294"/>
      <c r="H268" s="294"/>
      <c r="I268" s="357"/>
      <c r="J268" s="294"/>
      <c r="K268" s="294"/>
    </row>
    <row r="269" spans="1:11" x14ac:dyDescent="0.25">
      <c r="A269" s="28"/>
      <c r="B269" s="29"/>
      <c r="C269" s="30"/>
      <c r="D269" s="30"/>
      <c r="E269" s="31"/>
      <c r="F269" s="32"/>
      <c r="G269" s="32"/>
      <c r="H269" s="32"/>
      <c r="I269" s="32"/>
      <c r="J269" s="33"/>
      <c r="K269" s="295"/>
    </row>
    <row r="270" spans="1:11" x14ac:dyDescent="0.25">
      <c r="A270" s="309" t="s">
        <v>1021</v>
      </c>
      <c r="B270" s="321" t="s">
        <v>1059</v>
      </c>
      <c r="C270" s="30"/>
      <c r="D270" s="31" t="s">
        <v>34</v>
      </c>
      <c r="E270" s="31"/>
      <c r="F270" s="32"/>
      <c r="G270" s="32"/>
      <c r="H270" s="32"/>
      <c r="I270" s="32">
        <v>8</v>
      </c>
      <c r="J270" s="32">
        <f>+I270</f>
        <v>8</v>
      </c>
      <c r="K270" s="296"/>
    </row>
    <row r="271" spans="1:11" x14ac:dyDescent="0.25">
      <c r="A271" s="310"/>
      <c r="B271" s="314"/>
      <c r="C271" s="30"/>
      <c r="D271" s="31"/>
      <c r="E271" s="31"/>
      <c r="F271" s="34"/>
      <c r="G271" s="34"/>
      <c r="H271" s="34"/>
      <c r="I271" s="32"/>
      <c r="J271" s="33"/>
      <c r="K271" s="296"/>
    </row>
    <row r="272" spans="1:11" x14ac:dyDescent="0.25">
      <c r="A272" s="310"/>
      <c r="B272" s="314"/>
      <c r="C272" s="30"/>
      <c r="D272" s="31"/>
      <c r="E272" s="31"/>
      <c r="F272" s="34"/>
      <c r="G272" s="34"/>
      <c r="H272" s="34"/>
      <c r="I272" s="32"/>
      <c r="J272" s="33"/>
      <c r="K272" s="296"/>
    </row>
    <row r="273" spans="1:11" x14ac:dyDescent="0.25">
      <c r="A273" s="310"/>
      <c r="B273" s="314"/>
      <c r="C273" s="30"/>
      <c r="D273" s="31"/>
      <c r="E273" s="31"/>
      <c r="F273" s="34"/>
      <c r="G273" s="34"/>
      <c r="H273" s="34"/>
      <c r="I273" s="32"/>
      <c r="J273" s="33"/>
      <c r="K273" s="296"/>
    </row>
    <row r="274" spans="1:11" x14ac:dyDescent="0.25">
      <c r="A274" s="310"/>
      <c r="B274" s="314"/>
      <c r="C274" s="36"/>
      <c r="D274" s="36"/>
      <c r="E274" s="36"/>
      <c r="F274" s="36"/>
      <c r="G274" s="34"/>
      <c r="H274" s="34"/>
      <c r="I274" s="149"/>
      <c r="J274" s="33"/>
      <c r="K274" s="296"/>
    </row>
    <row r="275" spans="1:11" x14ac:dyDescent="0.25">
      <c r="A275" s="310"/>
      <c r="B275" s="314"/>
      <c r="C275" s="30"/>
      <c r="D275" s="31"/>
      <c r="E275" s="31"/>
      <c r="F275" s="34"/>
      <c r="G275" s="34"/>
      <c r="H275" s="34"/>
      <c r="I275" s="32"/>
      <c r="J275" s="33"/>
      <c r="K275" s="296"/>
    </row>
    <row r="276" spans="1:11" x14ac:dyDescent="0.25">
      <c r="A276" s="310"/>
      <c r="B276" s="314"/>
      <c r="C276" s="30"/>
      <c r="D276" s="31"/>
      <c r="E276" s="31"/>
      <c r="F276" s="34"/>
      <c r="G276" s="34"/>
      <c r="H276" s="34"/>
      <c r="I276" s="32"/>
      <c r="J276" s="36"/>
      <c r="K276" s="296"/>
    </row>
    <row r="277" spans="1:11" x14ac:dyDescent="0.25">
      <c r="A277" s="310"/>
      <c r="B277" s="314"/>
      <c r="C277" s="30"/>
      <c r="D277" s="31"/>
      <c r="E277" s="31"/>
      <c r="F277" s="34"/>
      <c r="G277" s="34"/>
      <c r="H277" s="34"/>
      <c r="I277" s="32"/>
      <c r="J277" s="36"/>
      <c r="K277" s="296"/>
    </row>
    <row r="278" spans="1:11" x14ac:dyDescent="0.25">
      <c r="A278" s="310"/>
      <c r="B278" s="314"/>
      <c r="C278" s="30"/>
      <c r="D278" s="31"/>
      <c r="E278" s="31"/>
      <c r="F278" s="32"/>
      <c r="G278" s="38"/>
      <c r="H278" s="38"/>
      <c r="I278" s="148"/>
      <c r="J278" s="36"/>
      <c r="K278" s="296"/>
    </row>
    <row r="279" spans="1:11" x14ac:dyDescent="0.25">
      <c r="A279" s="310"/>
      <c r="B279" s="314"/>
      <c r="C279" s="36"/>
      <c r="D279" s="36"/>
      <c r="E279" s="36"/>
      <c r="F279" s="36"/>
      <c r="G279" s="36"/>
      <c r="H279" s="36"/>
      <c r="I279" s="149"/>
      <c r="J279" s="36"/>
      <c r="K279" s="296"/>
    </row>
    <row r="280" spans="1:11" x14ac:dyDescent="0.25">
      <c r="A280" s="316"/>
      <c r="B280" s="358"/>
      <c r="C280" s="36"/>
      <c r="D280" s="36"/>
      <c r="E280" s="36"/>
      <c r="F280" s="36"/>
      <c r="G280" s="36"/>
      <c r="H280" s="36"/>
      <c r="I280" s="149"/>
      <c r="J280" s="36"/>
      <c r="K280" s="296"/>
    </row>
    <row r="281" spans="1:11" x14ac:dyDescent="0.25">
      <c r="A281" s="28"/>
      <c r="B281" s="36"/>
      <c r="C281" s="40"/>
      <c r="D281" s="31"/>
      <c r="E281" s="31"/>
      <c r="F281" s="34"/>
      <c r="G281" s="34"/>
      <c r="H281" s="34"/>
      <c r="I281" s="32"/>
      <c r="J281" s="36"/>
      <c r="K281" s="296"/>
    </row>
    <row r="282" spans="1:11" x14ac:dyDescent="0.25">
      <c r="A282" s="28"/>
      <c r="B282" s="36"/>
      <c r="C282" s="40"/>
      <c r="D282" s="36"/>
      <c r="E282" s="36"/>
      <c r="F282" s="34"/>
      <c r="G282" s="34"/>
      <c r="H282" s="359" t="s">
        <v>352</v>
      </c>
      <c r="I282" s="360"/>
      <c r="J282" s="33">
        <f>SUM(J270:J280)</f>
        <v>8</v>
      </c>
      <c r="K282" s="296"/>
    </row>
    <row r="283" spans="1:11" x14ac:dyDescent="0.25">
      <c r="A283" s="28"/>
      <c r="B283" s="36"/>
      <c r="C283" s="40"/>
      <c r="D283" s="31"/>
      <c r="E283" s="31"/>
      <c r="F283" s="34"/>
      <c r="G283" s="34"/>
      <c r="H283" s="34"/>
      <c r="I283" s="32"/>
      <c r="J283" s="33"/>
      <c r="K283" s="356"/>
    </row>
    <row r="284" spans="1:11" x14ac:dyDescent="0.25">
      <c r="A284" s="294" t="s">
        <v>4</v>
      </c>
      <c r="B284" s="294" t="s">
        <v>336</v>
      </c>
      <c r="C284" s="294" t="s">
        <v>337</v>
      </c>
      <c r="D284" s="307" t="s">
        <v>6</v>
      </c>
      <c r="E284" s="307" t="s">
        <v>338</v>
      </c>
      <c r="F284" s="307" t="s">
        <v>339</v>
      </c>
      <c r="G284" s="294" t="s">
        <v>340</v>
      </c>
      <c r="H284" s="294" t="s">
        <v>341</v>
      </c>
      <c r="I284" s="357" t="s">
        <v>34</v>
      </c>
      <c r="J284" s="294" t="s">
        <v>324</v>
      </c>
      <c r="K284" s="294" t="s">
        <v>342</v>
      </c>
    </row>
    <row r="285" spans="1:11" x14ac:dyDescent="0.25">
      <c r="A285" s="294"/>
      <c r="B285" s="294"/>
      <c r="C285" s="294"/>
      <c r="D285" s="308"/>
      <c r="E285" s="308"/>
      <c r="F285" s="308"/>
      <c r="G285" s="294"/>
      <c r="H285" s="294"/>
      <c r="I285" s="357"/>
      <c r="J285" s="294"/>
      <c r="K285" s="294"/>
    </row>
    <row r="286" spans="1:11" x14ac:dyDescent="0.25">
      <c r="A286" s="28"/>
      <c r="B286" s="29"/>
      <c r="C286" s="30"/>
      <c r="D286" s="30"/>
      <c r="E286" s="31"/>
      <c r="F286" s="32"/>
      <c r="G286" s="32"/>
      <c r="H286" s="32"/>
      <c r="I286" s="32"/>
      <c r="J286" s="33"/>
      <c r="K286" s="295"/>
    </row>
    <row r="287" spans="1:11" x14ac:dyDescent="0.25">
      <c r="A287" s="309" t="s">
        <v>1022</v>
      </c>
      <c r="B287" s="321" t="s">
        <v>1060</v>
      </c>
      <c r="C287" s="30"/>
      <c r="D287" s="31" t="s">
        <v>34</v>
      </c>
      <c r="E287" s="31"/>
      <c r="F287" s="32"/>
      <c r="G287" s="32"/>
      <c r="H287" s="32"/>
      <c r="I287" s="32"/>
      <c r="J287" s="32">
        <v>2</v>
      </c>
      <c r="K287" s="296"/>
    </row>
    <row r="288" spans="1:11" x14ac:dyDescent="0.25">
      <c r="A288" s="310"/>
      <c r="B288" s="314"/>
      <c r="C288" s="30"/>
      <c r="D288" s="31"/>
      <c r="E288" s="31"/>
      <c r="F288" s="34"/>
      <c r="G288" s="34"/>
      <c r="H288" s="34"/>
      <c r="I288" s="32"/>
      <c r="J288" s="33"/>
      <c r="K288" s="296"/>
    </row>
    <row r="289" spans="1:11" x14ac:dyDescent="0.25">
      <c r="A289" s="310"/>
      <c r="B289" s="314"/>
      <c r="C289" s="30"/>
      <c r="D289" s="31"/>
      <c r="E289" s="31"/>
      <c r="F289" s="34"/>
      <c r="G289" s="34"/>
      <c r="H289" s="34"/>
      <c r="I289" s="32"/>
      <c r="J289" s="33"/>
      <c r="K289" s="296"/>
    </row>
    <row r="290" spans="1:11" x14ac:dyDescent="0.25">
      <c r="A290" s="310"/>
      <c r="B290" s="314"/>
      <c r="C290" s="30"/>
      <c r="D290" s="31"/>
      <c r="E290" s="31"/>
      <c r="F290" s="34"/>
      <c r="G290" s="34"/>
      <c r="H290" s="34"/>
      <c r="I290" s="32"/>
      <c r="J290" s="33"/>
      <c r="K290" s="296"/>
    </row>
    <row r="291" spans="1:11" x14ac:dyDescent="0.25">
      <c r="A291" s="310"/>
      <c r="B291" s="314"/>
      <c r="C291" s="36"/>
      <c r="D291" s="36"/>
      <c r="E291" s="36"/>
      <c r="F291" s="36"/>
      <c r="G291" s="34"/>
      <c r="H291" s="34"/>
      <c r="I291" s="149"/>
      <c r="J291" s="33"/>
      <c r="K291" s="296"/>
    </row>
    <row r="292" spans="1:11" x14ac:dyDescent="0.25">
      <c r="A292" s="310"/>
      <c r="B292" s="314"/>
      <c r="C292" s="30"/>
      <c r="D292" s="31"/>
      <c r="E292" s="31"/>
      <c r="F292" s="34"/>
      <c r="G292" s="34"/>
      <c r="H292" s="34"/>
      <c r="I292" s="32"/>
      <c r="J292" s="33"/>
      <c r="K292" s="296"/>
    </row>
    <row r="293" spans="1:11" x14ac:dyDescent="0.25">
      <c r="A293" s="310"/>
      <c r="B293" s="314"/>
      <c r="C293" s="30"/>
      <c r="D293" s="31"/>
      <c r="E293" s="31"/>
      <c r="F293" s="34"/>
      <c r="G293" s="34"/>
      <c r="H293" s="34"/>
      <c r="I293" s="32"/>
      <c r="J293" s="36"/>
      <c r="K293" s="296"/>
    </row>
    <row r="294" spans="1:11" x14ac:dyDescent="0.25">
      <c r="A294" s="310"/>
      <c r="B294" s="314"/>
      <c r="C294" s="30"/>
      <c r="D294" s="31"/>
      <c r="E294" s="31"/>
      <c r="F294" s="34"/>
      <c r="G294" s="34"/>
      <c r="H294" s="34"/>
      <c r="I294" s="32"/>
      <c r="J294" s="36"/>
      <c r="K294" s="296"/>
    </row>
    <row r="295" spans="1:11" x14ac:dyDescent="0.25">
      <c r="A295" s="310"/>
      <c r="B295" s="314"/>
      <c r="C295" s="30"/>
      <c r="D295" s="31"/>
      <c r="E295" s="31"/>
      <c r="F295" s="32"/>
      <c r="G295" s="38"/>
      <c r="H295" s="38"/>
      <c r="I295" s="148"/>
      <c r="J295" s="36"/>
      <c r="K295" s="296"/>
    </row>
    <row r="296" spans="1:11" x14ac:dyDescent="0.25">
      <c r="A296" s="310"/>
      <c r="B296" s="314"/>
      <c r="C296" s="36"/>
      <c r="D296" s="36"/>
      <c r="E296" s="36"/>
      <c r="F296" s="36"/>
      <c r="G296" s="36"/>
      <c r="H296" s="36"/>
      <c r="I296" s="149"/>
      <c r="J296" s="36"/>
      <c r="K296" s="296"/>
    </row>
    <row r="297" spans="1:11" x14ac:dyDescent="0.25">
      <c r="A297" s="316"/>
      <c r="B297" s="358"/>
      <c r="C297" s="36"/>
      <c r="D297" s="36"/>
      <c r="E297" s="36"/>
      <c r="F297" s="36"/>
      <c r="G297" s="36"/>
      <c r="H297" s="36"/>
      <c r="I297" s="149"/>
      <c r="J297" s="36"/>
      <c r="K297" s="296"/>
    </row>
    <row r="298" spans="1:11" x14ac:dyDescent="0.25">
      <c r="A298" s="28"/>
      <c r="B298" s="36"/>
      <c r="C298" s="40"/>
      <c r="D298" s="31"/>
      <c r="E298" s="31"/>
      <c r="F298" s="34"/>
      <c r="G298" s="34"/>
      <c r="H298" s="34"/>
      <c r="I298" s="32"/>
      <c r="J298" s="36"/>
      <c r="K298" s="296"/>
    </row>
    <row r="299" spans="1:11" x14ac:dyDescent="0.25">
      <c r="A299" s="28"/>
      <c r="B299" s="36"/>
      <c r="C299" s="40"/>
      <c r="D299" s="36"/>
      <c r="E299" s="36"/>
      <c r="F299" s="34"/>
      <c r="G299" s="34"/>
      <c r="H299" s="359" t="s">
        <v>352</v>
      </c>
      <c r="I299" s="360"/>
      <c r="J299" s="33">
        <f>SUM(J287:J297)</f>
        <v>2</v>
      </c>
      <c r="K299" s="296"/>
    </row>
    <row r="300" spans="1:11" x14ac:dyDescent="0.25">
      <c r="A300" s="28"/>
      <c r="B300" s="36"/>
      <c r="C300" s="40"/>
      <c r="D300" s="31"/>
      <c r="E300" s="31"/>
      <c r="F300" s="34"/>
      <c r="G300" s="34"/>
      <c r="H300" s="34"/>
      <c r="I300" s="32"/>
      <c r="J300" s="33"/>
      <c r="K300" s="356"/>
    </row>
    <row r="301" spans="1:11" x14ac:dyDescent="0.25">
      <c r="A301" s="294" t="s">
        <v>4</v>
      </c>
      <c r="B301" s="294" t="s">
        <v>336</v>
      </c>
      <c r="C301" s="294" t="s">
        <v>337</v>
      </c>
      <c r="D301" s="307" t="s">
        <v>6</v>
      </c>
      <c r="E301" s="307" t="s">
        <v>338</v>
      </c>
      <c r="F301" s="307" t="s">
        <v>339</v>
      </c>
      <c r="G301" s="294" t="s">
        <v>340</v>
      </c>
      <c r="H301" s="294" t="s">
        <v>341</v>
      </c>
      <c r="I301" s="357" t="s">
        <v>34</v>
      </c>
      <c r="J301" s="294" t="s">
        <v>324</v>
      </c>
      <c r="K301" s="294" t="s">
        <v>342</v>
      </c>
    </row>
    <row r="302" spans="1:11" x14ac:dyDescent="0.25">
      <c r="A302" s="294"/>
      <c r="B302" s="294"/>
      <c r="C302" s="294"/>
      <c r="D302" s="308"/>
      <c r="E302" s="308"/>
      <c r="F302" s="308"/>
      <c r="G302" s="294"/>
      <c r="H302" s="294"/>
      <c r="I302" s="357"/>
      <c r="J302" s="294"/>
      <c r="K302" s="294"/>
    </row>
    <row r="303" spans="1:11" x14ac:dyDescent="0.25">
      <c r="A303" s="28"/>
      <c r="B303" s="29"/>
      <c r="C303" s="30"/>
      <c r="D303" s="30"/>
      <c r="E303" s="31"/>
      <c r="F303" s="32"/>
      <c r="G303" s="32"/>
      <c r="H303" s="32"/>
      <c r="I303" s="32"/>
      <c r="J303" s="33"/>
      <c r="K303" s="295"/>
    </row>
    <row r="304" spans="1:11" x14ac:dyDescent="0.25">
      <c r="A304" s="309" t="s">
        <v>1023</v>
      </c>
      <c r="B304" s="321" t="s">
        <v>233</v>
      </c>
      <c r="C304" s="30"/>
      <c r="D304" s="31" t="s">
        <v>196</v>
      </c>
      <c r="E304" s="31"/>
      <c r="F304" s="32"/>
      <c r="G304" s="32"/>
      <c r="H304" s="32"/>
      <c r="I304" s="32"/>
      <c r="J304" s="32">
        <v>1</v>
      </c>
      <c r="K304" s="296"/>
    </row>
    <row r="305" spans="1:11" x14ac:dyDescent="0.25">
      <c r="A305" s="310"/>
      <c r="B305" s="314"/>
      <c r="C305" s="30"/>
      <c r="D305" s="31"/>
      <c r="E305" s="31"/>
      <c r="F305" s="34"/>
      <c r="G305" s="34"/>
      <c r="H305" s="34"/>
      <c r="I305" s="32"/>
      <c r="J305" s="33"/>
      <c r="K305" s="296"/>
    </row>
    <row r="306" spans="1:11" x14ac:dyDescent="0.25">
      <c r="A306" s="310"/>
      <c r="B306" s="314"/>
      <c r="C306" s="30"/>
      <c r="D306" s="31"/>
      <c r="E306" s="31"/>
      <c r="F306" s="34"/>
      <c r="G306" s="34"/>
      <c r="H306" s="34"/>
      <c r="I306" s="32"/>
      <c r="J306" s="33"/>
      <c r="K306" s="296"/>
    </row>
    <row r="307" spans="1:11" x14ac:dyDescent="0.25">
      <c r="A307" s="310"/>
      <c r="B307" s="314"/>
      <c r="C307" s="30"/>
      <c r="D307" s="31"/>
      <c r="E307" s="31"/>
      <c r="F307" s="34"/>
      <c r="G307" s="34"/>
      <c r="H307" s="34"/>
      <c r="I307" s="32"/>
      <c r="J307" s="33"/>
      <c r="K307" s="296"/>
    </row>
    <row r="308" spans="1:11" x14ac:dyDescent="0.25">
      <c r="A308" s="310"/>
      <c r="B308" s="314"/>
      <c r="C308" s="36"/>
      <c r="D308" s="36"/>
      <c r="E308" s="36"/>
      <c r="F308" s="36"/>
      <c r="G308" s="34"/>
      <c r="H308" s="34"/>
      <c r="I308" s="149"/>
      <c r="J308" s="33"/>
      <c r="K308" s="296"/>
    </row>
    <row r="309" spans="1:11" x14ac:dyDescent="0.25">
      <c r="A309" s="310"/>
      <c r="B309" s="314"/>
      <c r="C309" s="30"/>
      <c r="D309" s="31"/>
      <c r="E309" s="31"/>
      <c r="F309" s="34"/>
      <c r="G309" s="34"/>
      <c r="H309" s="34"/>
      <c r="I309" s="32"/>
      <c r="J309" s="33"/>
      <c r="K309" s="296"/>
    </row>
    <row r="310" spans="1:11" x14ac:dyDescent="0.25">
      <c r="A310" s="310"/>
      <c r="B310" s="314"/>
      <c r="C310" s="30"/>
      <c r="D310" s="31"/>
      <c r="E310" s="31"/>
      <c r="F310" s="34"/>
      <c r="G310" s="34"/>
      <c r="H310" s="34"/>
      <c r="I310" s="32"/>
      <c r="J310" s="36"/>
      <c r="K310" s="296"/>
    </row>
    <row r="311" spans="1:11" x14ac:dyDescent="0.25">
      <c r="A311" s="310"/>
      <c r="B311" s="314"/>
      <c r="C311" s="30"/>
      <c r="D311" s="31"/>
      <c r="E311" s="31"/>
      <c r="F311" s="34"/>
      <c r="G311" s="34"/>
      <c r="H311" s="34"/>
      <c r="I311" s="32"/>
      <c r="J311" s="36"/>
      <c r="K311" s="296"/>
    </row>
    <row r="312" spans="1:11" x14ac:dyDescent="0.25">
      <c r="A312" s="310"/>
      <c r="B312" s="314"/>
      <c r="C312" s="30"/>
      <c r="D312" s="31"/>
      <c r="E312" s="31"/>
      <c r="F312" s="32"/>
      <c r="G312" s="38"/>
      <c r="H312" s="38"/>
      <c r="I312" s="148"/>
      <c r="J312" s="36"/>
      <c r="K312" s="296"/>
    </row>
    <row r="313" spans="1:11" x14ac:dyDescent="0.25">
      <c r="A313" s="310"/>
      <c r="B313" s="314"/>
      <c r="C313" s="36"/>
      <c r="D313" s="36"/>
      <c r="E313" s="36"/>
      <c r="F313" s="36"/>
      <c r="G313" s="36"/>
      <c r="H313" s="36"/>
      <c r="I313" s="149"/>
      <c r="J313" s="36"/>
      <c r="K313" s="296"/>
    </row>
    <row r="314" spans="1:11" x14ac:dyDescent="0.25">
      <c r="A314" s="316"/>
      <c r="B314" s="358"/>
      <c r="C314" s="36"/>
      <c r="D314" s="36"/>
      <c r="E314" s="36"/>
      <c r="F314" s="36"/>
      <c r="G314" s="36"/>
      <c r="H314" s="36"/>
      <c r="I314" s="149"/>
      <c r="J314" s="36"/>
      <c r="K314" s="296"/>
    </row>
    <row r="315" spans="1:11" x14ac:dyDescent="0.25">
      <c r="A315" s="28"/>
      <c r="B315" s="36"/>
      <c r="C315" s="40"/>
      <c r="D315" s="31"/>
      <c r="E315" s="31"/>
      <c r="F315" s="34"/>
      <c r="G315" s="34"/>
      <c r="H315" s="34"/>
      <c r="I315" s="32"/>
      <c r="J315" s="36"/>
      <c r="K315" s="296"/>
    </row>
    <row r="316" spans="1:11" x14ac:dyDescent="0.25">
      <c r="A316" s="28"/>
      <c r="B316" s="36"/>
      <c r="C316" s="40"/>
      <c r="D316" s="36"/>
      <c r="E316" s="36"/>
      <c r="F316" s="34"/>
      <c r="G316" s="34"/>
      <c r="H316" s="359" t="s">
        <v>352</v>
      </c>
      <c r="I316" s="360"/>
      <c r="J316" s="33">
        <f>SUM(J304:J314)</f>
        <v>1</v>
      </c>
      <c r="K316" s="296"/>
    </row>
    <row r="317" spans="1:11" x14ac:dyDescent="0.25">
      <c r="A317" s="28"/>
      <c r="B317" s="36"/>
      <c r="C317" s="40"/>
      <c r="D317" s="31"/>
      <c r="E317" s="31"/>
      <c r="F317" s="34"/>
      <c r="G317" s="34"/>
      <c r="H317" s="34"/>
      <c r="I317" s="32"/>
      <c r="J317" s="33"/>
      <c r="K317" s="356"/>
    </row>
    <row r="318" spans="1:11" x14ac:dyDescent="0.25">
      <c r="A318" s="294" t="s">
        <v>4</v>
      </c>
      <c r="B318" s="294" t="s">
        <v>336</v>
      </c>
      <c r="C318" s="294" t="s">
        <v>337</v>
      </c>
      <c r="D318" s="307" t="s">
        <v>6</v>
      </c>
      <c r="E318" s="307" t="s">
        <v>338</v>
      </c>
      <c r="F318" s="307" t="s">
        <v>339</v>
      </c>
      <c r="G318" s="294" t="s">
        <v>340</v>
      </c>
      <c r="H318" s="294" t="s">
        <v>341</v>
      </c>
      <c r="I318" s="357" t="s">
        <v>34</v>
      </c>
      <c r="J318" s="294" t="s">
        <v>324</v>
      </c>
      <c r="K318" s="294" t="s">
        <v>342</v>
      </c>
    </row>
    <row r="319" spans="1:11" x14ac:dyDescent="0.25">
      <c r="A319" s="294"/>
      <c r="B319" s="294"/>
      <c r="C319" s="294"/>
      <c r="D319" s="308"/>
      <c r="E319" s="308"/>
      <c r="F319" s="308"/>
      <c r="G319" s="294"/>
      <c r="H319" s="294"/>
      <c r="I319" s="357"/>
      <c r="J319" s="294"/>
      <c r="K319" s="294"/>
    </row>
    <row r="320" spans="1:11" x14ac:dyDescent="0.25">
      <c r="A320" s="28"/>
      <c r="B320" s="29"/>
      <c r="C320" s="30"/>
      <c r="D320" s="30" t="s">
        <v>25</v>
      </c>
      <c r="E320" s="31"/>
      <c r="F320" s="32"/>
      <c r="G320" s="32"/>
      <c r="H320" s="32"/>
      <c r="I320" s="32"/>
      <c r="J320" s="33"/>
      <c r="K320" s="295"/>
    </row>
    <row r="321" spans="1:11" x14ac:dyDescent="0.25">
      <c r="A321" s="309" t="s">
        <v>1024</v>
      </c>
      <c r="B321" s="321" t="s">
        <v>236</v>
      </c>
      <c r="C321" s="30"/>
      <c r="D321" s="31"/>
      <c r="E321" s="31" t="s">
        <v>1025</v>
      </c>
      <c r="F321" s="32"/>
      <c r="G321" s="32"/>
      <c r="H321" s="32"/>
      <c r="I321" s="32"/>
      <c r="J321" s="32">
        <v>15</v>
      </c>
      <c r="K321" s="296"/>
    </row>
    <row r="322" spans="1:11" x14ac:dyDescent="0.25">
      <c r="A322" s="310"/>
      <c r="B322" s="314"/>
      <c r="C322" s="30"/>
      <c r="D322" s="31"/>
      <c r="E322" s="31" t="s">
        <v>1025</v>
      </c>
      <c r="F322" s="34"/>
      <c r="G322" s="34"/>
      <c r="H322" s="34"/>
      <c r="I322" s="32"/>
      <c r="J322" s="32">
        <v>15</v>
      </c>
      <c r="K322" s="296"/>
    </row>
    <row r="323" spans="1:11" x14ac:dyDescent="0.25">
      <c r="A323" s="310"/>
      <c r="B323" s="314"/>
      <c r="C323" s="30"/>
      <c r="D323" s="31"/>
      <c r="E323" s="31" t="s">
        <v>1025</v>
      </c>
      <c r="F323" s="34"/>
      <c r="G323" s="34"/>
      <c r="H323" s="34"/>
      <c r="I323" s="32"/>
      <c r="J323" s="33">
        <v>15</v>
      </c>
      <c r="K323" s="296"/>
    </row>
    <row r="324" spans="1:11" x14ac:dyDescent="0.25">
      <c r="A324" s="310"/>
      <c r="B324" s="314"/>
      <c r="C324" s="30"/>
      <c r="D324" s="31"/>
      <c r="E324" s="31"/>
      <c r="F324" s="34"/>
      <c r="G324" s="34"/>
      <c r="H324" s="34"/>
      <c r="I324" s="32"/>
      <c r="J324" s="33"/>
      <c r="K324" s="296"/>
    </row>
    <row r="325" spans="1:11" x14ac:dyDescent="0.25">
      <c r="A325" s="310"/>
      <c r="B325" s="314"/>
      <c r="C325" s="36"/>
      <c r="D325" s="36"/>
      <c r="E325" s="36"/>
      <c r="F325" s="36"/>
      <c r="G325" s="34"/>
      <c r="H325" s="34"/>
      <c r="I325" s="149"/>
      <c r="J325" s="33"/>
      <c r="K325" s="296"/>
    </row>
    <row r="326" spans="1:11" x14ac:dyDescent="0.25">
      <c r="A326" s="310"/>
      <c r="B326" s="314"/>
      <c r="C326" s="30"/>
      <c r="D326" s="31"/>
      <c r="E326" s="31"/>
      <c r="F326" s="34"/>
      <c r="G326" s="34"/>
      <c r="H326" s="34"/>
      <c r="I326" s="32"/>
      <c r="J326" s="33"/>
      <c r="K326" s="296"/>
    </row>
    <row r="327" spans="1:11" x14ac:dyDescent="0.25">
      <c r="A327" s="310"/>
      <c r="B327" s="314"/>
      <c r="C327" s="30"/>
      <c r="D327" s="31"/>
      <c r="E327" s="31"/>
      <c r="F327" s="34"/>
      <c r="G327" s="34"/>
      <c r="H327" s="34"/>
      <c r="I327" s="32"/>
      <c r="J327" s="36"/>
      <c r="K327" s="296"/>
    </row>
    <row r="328" spans="1:11" x14ac:dyDescent="0.25">
      <c r="A328" s="310"/>
      <c r="B328" s="314"/>
      <c r="C328" s="30"/>
      <c r="D328" s="31"/>
      <c r="E328" s="31"/>
      <c r="F328" s="34"/>
      <c r="G328" s="34"/>
      <c r="H328" s="34"/>
      <c r="I328" s="32"/>
      <c r="J328" s="36"/>
      <c r="K328" s="296"/>
    </row>
    <row r="329" spans="1:11" x14ac:dyDescent="0.25">
      <c r="A329" s="310"/>
      <c r="B329" s="314"/>
      <c r="C329" s="30"/>
      <c r="D329" s="31"/>
      <c r="E329" s="31"/>
      <c r="F329" s="32"/>
      <c r="G329" s="38"/>
      <c r="H329" s="38"/>
      <c r="I329" s="148"/>
      <c r="J329" s="36"/>
      <c r="K329" s="296"/>
    </row>
    <row r="330" spans="1:11" x14ac:dyDescent="0.25">
      <c r="A330" s="310"/>
      <c r="B330" s="314"/>
      <c r="C330" s="36"/>
      <c r="D330" s="36"/>
      <c r="E330" s="36"/>
      <c r="F330" s="36"/>
      <c r="G330" s="36"/>
      <c r="H330" s="36"/>
      <c r="I330" s="149"/>
      <c r="J330" s="36"/>
      <c r="K330" s="296"/>
    </row>
    <row r="331" spans="1:11" x14ac:dyDescent="0.25">
      <c r="A331" s="316"/>
      <c r="B331" s="358"/>
      <c r="C331" s="36"/>
      <c r="D331" s="36"/>
      <c r="E331" s="36"/>
      <c r="F331" s="36"/>
      <c r="G331" s="36"/>
      <c r="H331" s="36"/>
      <c r="I331" s="149"/>
      <c r="J331" s="36"/>
      <c r="K331" s="296"/>
    </row>
    <row r="332" spans="1:11" x14ac:dyDescent="0.25">
      <c r="A332" s="28"/>
      <c r="B332" s="36"/>
      <c r="C332" s="40"/>
      <c r="D332" s="31"/>
      <c r="E332" s="31"/>
      <c r="F332" s="34"/>
      <c r="G332" s="34"/>
      <c r="H332" s="34"/>
      <c r="I332" s="32"/>
      <c r="J332" s="36"/>
      <c r="K332" s="296"/>
    </row>
    <row r="333" spans="1:11" x14ac:dyDescent="0.25">
      <c r="A333" s="28"/>
      <c r="B333" s="36"/>
      <c r="C333" s="40"/>
      <c r="D333" s="36"/>
      <c r="E333" s="36"/>
      <c r="F333" s="34"/>
      <c r="G333" s="34"/>
      <c r="H333" s="359" t="s">
        <v>352</v>
      </c>
      <c r="I333" s="360"/>
      <c r="J333" s="33">
        <f>SUM(J321:J331)</f>
        <v>45</v>
      </c>
      <c r="K333" s="296"/>
    </row>
    <row r="334" spans="1:11" x14ac:dyDescent="0.25">
      <c r="A334" s="28"/>
      <c r="B334" s="36"/>
      <c r="C334" s="40"/>
      <c r="D334" s="31"/>
      <c r="E334" s="31"/>
      <c r="F334" s="34"/>
      <c r="G334" s="34"/>
      <c r="H334" s="34"/>
      <c r="I334" s="32"/>
      <c r="J334" s="33"/>
      <c r="K334" s="356"/>
    </row>
    <row r="335" spans="1:11" x14ac:dyDescent="0.25">
      <c r="A335" s="294" t="s">
        <v>4</v>
      </c>
      <c r="B335" s="294" t="s">
        <v>336</v>
      </c>
      <c r="C335" s="294" t="s">
        <v>337</v>
      </c>
      <c r="D335" s="307" t="s">
        <v>6</v>
      </c>
      <c r="E335" s="307" t="s">
        <v>338</v>
      </c>
      <c r="F335" s="307" t="s">
        <v>339</v>
      </c>
      <c r="G335" s="294" t="s">
        <v>340</v>
      </c>
      <c r="H335" s="294" t="s">
        <v>341</v>
      </c>
      <c r="I335" s="357" t="s">
        <v>34</v>
      </c>
      <c r="J335" s="294" t="s">
        <v>324</v>
      </c>
      <c r="K335" s="294" t="s">
        <v>342</v>
      </c>
    </row>
    <row r="336" spans="1:11" x14ac:dyDescent="0.25">
      <c r="A336" s="294"/>
      <c r="B336" s="294"/>
      <c r="C336" s="294"/>
      <c r="D336" s="308"/>
      <c r="E336" s="308"/>
      <c r="F336" s="308"/>
      <c r="G336" s="294"/>
      <c r="H336" s="294"/>
      <c r="I336" s="357"/>
      <c r="J336" s="294"/>
      <c r="K336" s="294"/>
    </row>
    <row r="337" spans="1:11" x14ac:dyDescent="0.25">
      <c r="A337" s="28"/>
      <c r="B337" s="29"/>
      <c r="C337" s="30"/>
      <c r="D337" s="30"/>
      <c r="E337" s="31"/>
      <c r="F337" s="32"/>
      <c r="G337" s="32"/>
      <c r="H337" s="32"/>
      <c r="I337" s="32"/>
      <c r="J337" s="33"/>
      <c r="K337" s="295"/>
    </row>
    <row r="338" spans="1:11" x14ac:dyDescent="0.25">
      <c r="A338" s="309"/>
      <c r="B338" s="321"/>
      <c r="C338" s="30"/>
      <c r="D338" s="31"/>
      <c r="E338" s="31"/>
      <c r="F338" s="32"/>
      <c r="G338" s="32"/>
      <c r="H338" s="32"/>
      <c r="I338" s="32"/>
      <c r="J338" s="32">
        <f>+I338</f>
        <v>0</v>
      </c>
      <c r="K338" s="296"/>
    </row>
    <row r="339" spans="1:11" x14ac:dyDescent="0.25">
      <c r="A339" s="310"/>
      <c r="B339" s="314"/>
      <c r="C339" s="30"/>
      <c r="D339" s="31"/>
      <c r="E339" s="31"/>
      <c r="F339" s="34"/>
      <c r="G339" s="34"/>
      <c r="H339" s="34"/>
      <c r="I339" s="32"/>
      <c r="J339" s="33"/>
      <c r="K339" s="296"/>
    </row>
    <row r="340" spans="1:11" x14ac:dyDescent="0.25">
      <c r="A340" s="310"/>
      <c r="B340" s="314"/>
      <c r="C340" s="30"/>
      <c r="D340" s="31"/>
      <c r="E340" s="31"/>
      <c r="F340" s="34"/>
      <c r="G340" s="34"/>
      <c r="H340" s="34"/>
      <c r="I340" s="32"/>
      <c r="J340" s="33"/>
      <c r="K340" s="296"/>
    </row>
    <row r="341" spans="1:11" x14ac:dyDescent="0.25">
      <c r="A341" s="310"/>
      <c r="B341" s="314"/>
      <c r="C341" s="30"/>
      <c r="D341" s="31"/>
      <c r="E341" s="31"/>
      <c r="F341" s="34"/>
      <c r="G341" s="34"/>
      <c r="H341" s="34"/>
      <c r="I341" s="32"/>
      <c r="J341" s="33"/>
      <c r="K341" s="296"/>
    </row>
    <row r="342" spans="1:11" x14ac:dyDescent="0.25">
      <c r="A342" s="310"/>
      <c r="B342" s="314"/>
      <c r="C342" s="36"/>
      <c r="D342" s="36"/>
      <c r="E342" s="36"/>
      <c r="F342" s="36"/>
      <c r="G342" s="34"/>
      <c r="H342" s="34"/>
      <c r="I342" s="149"/>
      <c r="J342" s="33"/>
      <c r="K342" s="296"/>
    </row>
    <row r="343" spans="1:11" x14ac:dyDescent="0.25">
      <c r="A343" s="310"/>
      <c r="B343" s="314"/>
      <c r="C343" s="30"/>
      <c r="D343" s="31"/>
      <c r="E343" s="31"/>
      <c r="F343" s="34"/>
      <c r="G343" s="34"/>
      <c r="H343" s="34"/>
      <c r="I343" s="32"/>
      <c r="J343" s="33"/>
      <c r="K343" s="296"/>
    </row>
    <row r="344" spans="1:11" x14ac:dyDescent="0.25">
      <c r="A344" s="310"/>
      <c r="B344" s="314"/>
      <c r="C344" s="30"/>
      <c r="D344" s="31"/>
      <c r="E344" s="31"/>
      <c r="F344" s="34"/>
      <c r="G344" s="34"/>
      <c r="H344" s="34"/>
      <c r="I344" s="32"/>
      <c r="J344" s="36"/>
      <c r="K344" s="296"/>
    </row>
    <row r="345" spans="1:11" x14ac:dyDescent="0.25">
      <c r="A345" s="310"/>
      <c r="B345" s="314"/>
      <c r="C345" s="30"/>
      <c r="D345" s="31"/>
      <c r="E345" s="31"/>
      <c r="F345" s="34"/>
      <c r="G345" s="34"/>
      <c r="H345" s="34"/>
      <c r="I345" s="32"/>
      <c r="J345" s="36"/>
      <c r="K345" s="296"/>
    </row>
    <row r="346" spans="1:11" x14ac:dyDescent="0.25">
      <c r="A346" s="310"/>
      <c r="B346" s="314"/>
      <c r="C346" s="30"/>
      <c r="D346" s="31"/>
      <c r="E346" s="31"/>
      <c r="F346" s="32"/>
      <c r="G346" s="38"/>
      <c r="H346" s="38"/>
      <c r="I346" s="148"/>
      <c r="J346" s="36"/>
      <c r="K346" s="296"/>
    </row>
    <row r="347" spans="1:11" x14ac:dyDescent="0.25">
      <c r="A347" s="310"/>
      <c r="B347" s="314"/>
      <c r="C347" s="36"/>
      <c r="D347" s="36"/>
      <c r="E347" s="36"/>
      <c r="F347" s="36"/>
      <c r="G347" s="36"/>
      <c r="H347" s="36"/>
      <c r="I347" s="149"/>
      <c r="J347" s="36"/>
      <c r="K347" s="296"/>
    </row>
    <row r="348" spans="1:11" x14ac:dyDescent="0.25">
      <c r="A348" s="316"/>
      <c r="B348" s="358"/>
      <c r="C348" s="36"/>
      <c r="D348" s="36"/>
      <c r="E348" s="36"/>
      <c r="F348" s="36"/>
      <c r="G348" s="36"/>
      <c r="H348" s="36"/>
      <c r="I348" s="149"/>
      <c r="J348" s="36"/>
      <c r="K348" s="296"/>
    </row>
    <row r="349" spans="1:11" x14ac:dyDescent="0.25">
      <c r="A349" s="28"/>
      <c r="B349" s="36"/>
      <c r="C349" s="40"/>
      <c r="D349" s="31"/>
      <c r="E349" s="31"/>
      <c r="F349" s="34"/>
      <c r="G349" s="34"/>
      <c r="H349" s="34"/>
      <c r="I349" s="32"/>
      <c r="J349" s="36"/>
      <c r="K349" s="296"/>
    </row>
    <row r="350" spans="1:11" x14ac:dyDescent="0.25">
      <c r="A350" s="28"/>
      <c r="B350" s="36"/>
      <c r="C350" s="40"/>
      <c r="D350" s="36"/>
      <c r="E350" s="36"/>
      <c r="F350" s="34"/>
      <c r="G350" s="34"/>
      <c r="H350" s="359" t="s">
        <v>352</v>
      </c>
      <c r="I350" s="360"/>
      <c r="J350" s="33">
        <f>SUM(J338:J348)</f>
        <v>0</v>
      </c>
      <c r="K350" s="296"/>
    </row>
    <row r="351" spans="1:11" x14ac:dyDescent="0.25">
      <c r="A351" s="28"/>
      <c r="B351" s="36"/>
      <c r="C351" s="40"/>
      <c r="D351" s="31"/>
      <c r="E351" s="31"/>
      <c r="F351" s="34"/>
      <c r="G351" s="34"/>
      <c r="H351" s="34"/>
      <c r="I351" s="32"/>
      <c r="J351" s="33"/>
      <c r="K351" s="356"/>
    </row>
    <row r="352" spans="1:11" x14ac:dyDescent="0.25">
      <c r="A352" s="294" t="s">
        <v>4</v>
      </c>
      <c r="B352" s="294" t="s">
        <v>336</v>
      </c>
      <c r="C352" s="294" t="s">
        <v>337</v>
      </c>
      <c r="D352" s="307" t="s">
        <v>6</v>
      </c>
      <c r="E352" s="307" t="s">
        <v>338</v>
      </c>
      <c r="F352" s="307" t="s">
        <v>339</v>
      </c>
      <c r="G352" s="294" t="s">
        <v>340</v>
      </c>
      <c r="H352" s="294" t="s">
        <v>341</v>
      </c>
      <c r="I352" s="357" t="s">
        <v>34</v>
      </c>
      <c r="J352" s="294" t="s">
        <v>324</v>
      </c>
      <c r="K352" s="294" t="s">
        <v>342</v>
      </c>
    </row>
    <row r="353" spans="1:11" x14ac:dyDescent="0.25">
      <c r="A353" s="294"/>
      <c r="B353" s="294"/>
      <c r="C353" s="294"/>
      <c r="D353" s="308"/>
      <c r="E353" s="308"/>
      <c r="F353" s="308"/>
      <c r="G353" s="294"/>
      <c r="H353" s="294"/>
      <c r="I353" s="357"/>
      <c r="J353" s="294"/>
      <c r="K353" s="294"/>
    </row>
    <row r="354" spans="1:11" x14ac:dyDescent="0.25">
      <c r="A354" s="28"/>
      <c r="B354" s="29"/>
      <c r="C354" s="30"/>
      <c r="D354" s="30"/>
      <c r="E354" s="31"/>
      <c r="F354" s="32"/>
      <c r="G354" s="32"/>
      <c r="H354" s="32"/>
      <c r="I354" s="32"/>
      <c r="J354" s="33"/>
      <c r="K354" s="295"/>
    </row>
    <row r="355" spans="1:11" x14ac:dyDescent="0.25">
      <c r="A355" s="309"/>
      <c r="B355" s="321"/>
      <c r="C355" s="30"/>
      <c r="D355" s="31"/>
      <c r="E355" s="31"/>
      <c r="F355" s="32"/>
      <c r="G355" s="32"/>
      <c r="H355" s="32"/>
      <c r="I355" s="32"/>
      <c r="J355" s="32">
        <f>+I355</f>
        <v>0</v>
      </c>
      <c r="K355" s="296"/>
    </row>
    <row r="356" spans="1:11" x14ac:dyDescent="0.25">
      <c r="A356" s="310"/>
      <c r="B356" s="314"/>
      <c r="C356" s="30"/>
      <c r="D356" s="31"/>
      <c r="E356" s="31"/>
      <c r="F356" s="34"/>
      <c r="G356" s="34"/>
      <c r="H356" s="34"/>
      <c r="I356" s="32"/>
      <c r="J356" s="33"/>
      <c r="K356" s="296"/>
    </row>
    <row r="357" spans="1:11" x14ac:dyDescent="0.25">
      <c r="A357" s="310"/>
      <c r="B357" s="314"/>
      <c r="C357" s="30"/>
      <c r="D357" s="31"/>
      <c r="E357" s="31"/>
      <c r="F357" s="34"/>
      <c r="G357" s="34"/>
      <c r="H357" s="34"/>
      <c r="I357" s="32"/>
      <c r="J357" s="33"/>
      <c r="K357" s="296"/>
    </row>
    <row r="358" spans="1:11" x14ac:dyDescent="0.25">
      <c r="A358" s="310"/>
      <c r="B358" s="314"/>
      <c r="C358" s="30"/>
      <c r="D358" s="31"/>
      <c r="E358" s="31"/>
      <c r="F358" s="34"/>
      <c r="G358" s="34"/>
      <c r="H358" s="34"/>
      <c r="I358" s="32"/>
      <c r="J358" s="33"/>
      <c r="K358" s="296"/>
    </row>
    <row r="359" spans="1:11" x14ac:dyDescent="0.25">
      <c r="A359" s="310"/>
      <c r="B359" s="314"/>
      <c r="C359" s="36"/>
      <c r="D359" s="36"/>
      <c r="E359" s="36"/>
      <c r="F359" s="36"/>
      <c r="G359" s="34"/>
      <c r="H359" s="34"/>
      <c r="I359" s="149"/>
      <c r="J359" s="33"/>
      <c r="K359" s="296"/>
    </row>
    <row r="360" spans="1:11" x14ac:dyDescent="0.25">
      <c r="A360" s="310"/>
      <c r="B360" s="314"/>
      <c r="C360" s="30"/>
      <c r="D360" s="31"/>
      <c r="E360" s="31"/>
      <c r="F360" s="34"/>
      <c r="G360" s="34"/>
      <c r="H360" s="34"/>
      <c r="I360" s="32"/>
      <c r="J360" s="33"/>
      <c r="K360" s="296"/>
    </row>
    <row r="361" spans="1:11" x14ac:dyDescent="0.25">
      <c r="A361" s="310"/>
      <c r="B361" s="314"/>
      <c r="C361" s="30"/>
      <c r="D361" s="31"/>
      <c r="E361" s="31"/>
      <c r="F361" s="34"/>
      <c r="G361" s="34"/>
      <c r="H361" s="34"/>
      <c r="I361" s="32"/>
      <c r="J361" s="36"/>
      <c r="K361" s="296"/>
    </row>
    <row r="362" spans="1:11" x14ac:dyDescent="0.25">
      <c r="A362" s="310"/>
      <c r="B362" s="314"/>
      <c r="C362" s="30"/>
      <c r="D362" s="31"/>
      <c r="E362" s="31"/>
      <c r="F362" s="34"/>
      <c r="G362" s="34"/>
      <c r="H362" s="34"/>
      <c r="I362" s="32"/>
      <c r="J362" s="36"/>
      <c r="K362" s="296"/>
    </row>
    <row r="363" spans="1:11" x14ac:dyDescent="0.25">
      <c r="A363" s="310"/>
      <c r="B363" s="314"/>
      <c r="C363" s="30"/>
      <c r="D363" s="31"/>
      <c r="E363" s="31"/>
      <c r="F363" s="32"/>
      <c r="G363" s="38"/>
      <c r="H363" s="38"/>
      <c r="I363" s="148"/>
      <c r="J363" s="36"/>
      <c r="K363" s="296"/>
    </row>
    <row r="364" spans="1:11" x14ac:dyDescent="0.25">
      <c r="A364" s="310"/>
      <c r="B364" s="314"/>
      <c r="C364" s="36"/>
      <c r="D364" s="36"/>
      <c r="E364" s="36"/>
      <c r="F364" s="36"/>
      <c r="G364" s="36"/>
      <c r="H364" s="36"/>
      <c r="I364" s="149"/>
      <c r="J364" s="36"/>
      <c r="K364" s="296"/>
    </row>
    <row r="365" spans="1:11" x14ac:dyDescent="0.25">
      <c r="A365" s="316"/>
      <c r="B365" s="358"/>
      <c r="C365" s="36"/>
      <c r="D365" s="36"/>
      <c r="E365" s="36"/>
      <c r="F365" s="36"/>
      <c r="G365" s="36"/>
      <c r="H365" s="36"/>
      <c r="I365" s="149"/>
      <c r="J365" s="36"/>
      <c r="K365" s="296"/>
    </row>
    <row r="366" spans="1:11" x14ac:dyDescent="0.25">
      <c r="A366" s="28"/>
      <c r="B366" s="36"/>
      <c r="C366" s="40"/>
      <c r="D366" s="31"/>
      <c r="E366" s="31"/>
      <c r="F366" s="34"/>
      <c r="G366" s="34"/>
      <c r="H366" s="34"/>
      <c r="I366" s="32"/>
      <c r="J366" s="36"/>
      <c r="K366" s="296"/>
    </row>
    <row r="367" spans="1:11" x14ac:dyDescent="0.25">
      <c r="A367" s="28"/>
      <c r="B367" s="36"/>
      <c r="C367" s="40"/>
      <c r="D367" s="36"/>
      <c r="E367" s="36"/>
      <c r="F367" s="34"/>
      <c r="G367" s="34"/>
      <c r="H367" s="359" t="s">
        <v>352</v>
      </c>
      <c r="I367" s="360"/>
      <c r="J367" s="33">
        <f>SUM(J355:J365)</f>
        <v>0</v>
      </c>
      <c r="K367" s="296"/>
    </row>
    <row r="368" spans="1:11" x14ac:dyDescent="0.25">
      <c r="A368" s="28"/>
      <c r="B368" s="36"/>
      <c r="C368" s="40"/>
      <c r="D368" s="31"/>
      <c r="E368" s="31"/>
      <c r="F368" s="34"/>
      <c r="G368" s="34"/>
      <c r="H368" s="34"/>
      <c r="I368" s="32"/>
      <c r="J368" s="33"/>
      <c r="K368" s="356"/>
    </row>
  </sheetData>
  <mergeCells count="328">
    <mergeCell ref="K354:K368"/>
    <mergeCell ref="A355:A365"/>
    <mergeCell ref="B355:B365"/>
    <mergeCell ref="H367:I367"/>
    <mergeCell ref="K337:K351"/>
    <mergeCell ref="A338:A348"/>
    <mergeCell ref="B338:B348"/>
    <mergeCell ref="H350:I350"/>
    <mergeCell ref="A352:A353"/>
    <mergeCell ref="B352:B353"/>
    <mergeCell ref="C352:C353"/>
    <mergeCell ref="D352:D353"/>
    <mergeCell ref="E352:E353"/>
    <mergeCell ref="F352:F353"/>
    <mergeCell ref="G352:G353"/>
    <mergeCell ref="H352:H353"/>
    <mergeCell ref="I352:I353"/>
    <mergeCell ref="J352:J353"/>
    <mergeCell ref="K352:K353"/>
    <mergeCell ref="K320:K334"/>
    <mergeCell ref="A321:A331"/>
    <mergeCell ref="B321:B331"/>
    <mergeCell ref="H333:I333"/>
    <mergeCell ref="A335:A336"/>
    <mergeCell ref="B335:B336"/>
    <mergeCell ref="C335:C336"/>
    <mergeCell ref="D335:D336"/>
    <mergeCell ref="E335:E336"/>
    <mergeCell ref="F335:F336"/>
    <mergeCell ref="G335:G336"/>
    <mergeCell ref="H335:H336"/>
    <mergeCell ref="I335:I336"/>
    <mergeCell ref="J335:J336"/>
    <mergeCell ref="K335:K336"/>
    <mergeCell ref="K303:K317"/>
    <mergeCell ref="A304:A314"/>
    <mergeCell ref="B304:B314"/>
    <mergeCell ref="H316:I316"/>
    <mergeCell ref="A318:A319"/>
    <mergeCell ref="B318:B319"/>
    <mergeCell ref="C318:C319"/>
    <mergeCell ref="D318:D319"/>
    <mergeCell ref="E318:E319"/>
    <mergeCell ref="F318:F319"/>
    <mergeCell ref="G318:G319"/>
    <mergeCell ref="H318:H319"/>
    <mergeCell ref="I318:I319"/>
    <mergeCell ref="J318:J319"/>
    <mergeCell ref="K318:K319"/>
    <mergeCell ref="K286:K300"/>
    <mergeCell ref="A287:A297"/>
    <mergeCell ref="B287:B297"/>
    <mergeCell ref="H299:I299"/>
    <mergeCell ref="A301:A302"/>
    <mergeCell ref="B301:B302"/>
    <mergeCell ref="C301:C302"/>
    <mergeCell ref="D301:D302"/>
    <mergeCell ref="E301:E302"/>
    <mergeCell ref="F301:F302"/>
    <mergeCell ref="G301:G302"/>
    <mergeCell ref="H301:H302"/>
    <mergeCell ref="I301:I302"/>
    <mergeCell ref="J301:J302"/>
    <mergeCell ref="K301:K302"/>
    <mergeCell ref="K269:K283"/>
    <mergeCell ref="A270:A280"/>
    <mergeCell ref="B270:B280"/>
    <mergeCell ref="H282:I282"/>
    <mergeCell ref="A284:A285"/>
    <mergeCell ref="B284:B285"/>
    <mergeCell ref="C284:C285"/>
    <mergeCell ref="D284:D285"/>
    <mergeCell ref="E284:E285"/>
    <mergeCell ref="F284:F285"/>
    <mergeCell ref="G284:G285"/>
    <mergeCell ref="H284:H285"/>
    <mergeCell ref="I284:I285"/>
    <mergeCell ref="J284:J285"/>
    <mergeCell ref="K284:K285"/>
    <mergeCell ref="K252:K266"/>
    <mergeCell ref="A253:A263"/>
    <mergeCell ref="B253:B263"/>
    <mergeCell ref="H265:I265"/>
    <mergeCell ref="A267:A268"/>
    <mergeCell ref="B267:B268"/>
    <mergeCell ref="C267:C268"/>
    <mergeCell ref="D267:D268"/>
    <mergeCell ref="E267:E268"/>
    <mergeCell ref="F267:F268"/>
    <mergeCell ref="G267:G268"/>
    <mergeCell ref="H267:H268"/>
    <mergeCell ref="I267:I268"/>
    <mergeCell ref="J267:J268"/>
    <mergeCell ref="K267:K268"/>
    <mergeCell ref="J233:J234"/>
    <mergeCell ref="K233:K234"/>
    <mergeCell ref="K235:K249"/>
    <mergeCell ref="A236:A246"/>
    <mergeCell ref="B236:B246"/>
    <mergeCell ref="H248:I248"/>
    <mergeCell ref="A250:A251"/>
    <mergeCell ref="B250:B251"/>
    <mergeCell ref="C250:C251"/>
    <mergeCell ref="D250:D251"/>
    <mergeCell ref="E250:E251"/>
    <mergeCell ref="F250:F251"/>
    <mergeCell ref="G250:G251"/>
    <mergeCell ref="H250:H251"/>
    <mergeCell ref="I250:I251"/>
    <mergeCell ref="J250:J251"/>
    <mergeCell ref="K250:K251"/>
    <mergeCell ref="A233:A234"/>
    <mergeCell ref="B233:B234"/>
    <mergeCell ref="C233:C234"/>
    <mergeCell ref="D233:D234"/>
    <mergeCell ref="E233:E234"/>
    <mergeCell ref="F233:F234"/>
    <mergeCell ref="G233:G234"/>
    <mergeCell ref="F216:F217"/>
    <mergeCell ref="G216:G217"/>
    <mergeCell ref="H216:H217"/>
    <mergeCell ref="I216:I217"/>
    <mergeCell ref="J216:J217"/>
    <mergeCell ref="K216:K217"/>
    <mergeCell ref="K218:K232"/>
    <mergeCell ref="A219:A229"/>
    <mergeCell ref="B219:B229"/>
    <mergeCell ref="H231:I231"/>
    <mergeCell ref="J182:J183"/>
    <mergeCell ref="K182:K183"/>
    <mergeCell ref="K184:K198"/>
    <mergeCell ref="A185:A195"/>
    <mergeCell ref="B185:B195"/>
    <mergeCell ref="H197:I197"/>
    <mergeCell ref="A199:A200"/>
    <mergeCell ref="B199:B200"/>
    <mergeCell ref="C199:C200"/>
    <mergeCell ref="D199:D200"/>
    <mergeCell ref="E199:E200"/>
    <mergeCell ref="F199:F200"/>
    <mergeCell ref="G199:G200"/>
    <mergeCell ref="H199:H200"/>
    <mergeCell ref="I199:I200"/>
    <mergeCell ref="J199:J200"/>
    <mergeCell ref="K199:K200"/>
    <mergeCell ref="C165:C166"/>
    <mergeCell ref="D165:D166"/>
    <mergeCell ref="E165:E166"/>
    <mergeCell ref="F165:F166"/>
    <mergeCell ref="G165:G166"/>
    <mergeCell ref="H165:H166"/>
    <mergeCell ref="I165:I166"/>
    <mergeCell ref="J165:J166"/>
    <mergeCell ref="K165:K166"/>
    <mergeCell ref="J131:J132"/>
    <mergeCell ref="K131:K132"/>
    <mergeCell ref="K133:K147"/>
    <mergeCell ref="A134:A144"/>
    <mergeCell ref="B134:B144"/>
    <mergeCell ref="H146:I146"/>
    <mergeCell ref="J148:J149"/>
    <mergeCell ref="K148:K149"/>
    <mergeCell ref="K150:K164"/>
    <mergeCell ref="A151:A161"/>
    <mergeCell ref="B151:B161"/>
    <mergeCell ref="H163:I163"/>
    <mergeCell ref="A148:A149"/>
    <mergeCell ref="B148:B149"/>
    <mergeCell ref="C148:C149"/>
    <mergeCell ref="D148:D149"/>
    <mergeCell ref="E148:E149"/>
    <mergeCell ref="F148:F149"/>
    <mergeCell ref="G148:G149"/>
    <mergeCell ref="A100:A110"/>
    <mergeCell ref="B100:B110"/>
    <mergeCell ref="H112:I112"/>
    <mergeCell ref="A114:A115"/>
    <mergeCell ref="B114:B115"/>
    <mergeCell ref="C114:C115"/>
    <mergeCell ref="D114:D115"/>
    <mergeCell ref="E114:E115"/>
    <mergeCell ref="F114:F115"/>
    <mergeCell ref="G114:G115"/>
    <mergeCell ref="H114:H115"/>
    <mergeCell ref="I114:I115"/>
    <mergeCell ref="A63:A64"/>
    <mergeCell ref="B63:B64"/>
    <mergeCell ref="C63:C64"/>
    <mergeCell ref="D63:D64"/>
    <mergeCell ref="E63:E64"/>
    <mergeCell ref="F63:F64"/>
    <mergeCell ref="G63:G64"/>
    <mergeCell ref="H97:H98"/>
    <mergeCell ref="I97:I98"/>
    <mergeCell ref="A66:A76"/>
    <mergeCell ref="B66:B76"/>
    <mergeCell ref="H78:I78"/>
    <mergeCell ref="A80:A81"/>
    <mergeCell ref="B80:B81"/>
    <mergeCell ref="C80:C81"/>
    <mergeCell ref="D80:D81"/>
    <mergeCell ref="E80:E81"/>
    <mergeCell ref="F80:F81"/>
    <mergeCell ref="G80:G81"/>
    <mergeCell ref="H80:H81"/>
    <mergeCell ref="I80:I81"/>
    <mergeCell ref="A32:A42"/>
    <mergeCell ref="B32:B42"/>
    <mergeCell ref="H44:I44"/>
    <mergeCell ref="A46:A47"/>
    <mergeCell ref="B46:B47"/>
    <mergeCell ref="C46:C47"/>
    <mergeCell ref="D46:D47"/>
    <mergeCell ref="E46:E47"/>
    <mergeCell ref="F46:F47"/>
    <mergeCell ref="G46:G47"/>
    <mergeCell ref="H46:H47"/>
    <mergeCell ref="I46:I47"/>
    <mergeCell ref="B3:F3"/>
    <mergeCell ref="I3:J3"/>
    <mergeCell ref="B4:D4"/>
    <mergeCell ref="I4:J4"/>
    <mergeCell ref="B5:F5"/>
    <mergeCell ref="I5:J5"/>
    <mergeCell ref="H63:H64"/>
    <mergeCell ref="I63:I64"/>
    <mergeCell ref="K29:K30"/>
    <mergeCell ref="K31:K45"/>
    <mergeCell ref="J46:J47"/>
    <mergeCell ref="K46:K47"/>
    <mergeCell ref="B29:B30"/>
    <mergeCell ref="C29:C30"/>
    <mergeCell ref="D29:D30"/>
    <mergeCell ref="E29:E30"/>
    <mergeCell ref="F29:F30"/>
    <mergeCell ref="G29:G30"/>
    <mergeCell ref="J63:J64"/>
    <mergeCell ref="K63:K64"/>
    <mergeCell ref="K5:K6"/>
    <mergeCell ref="B6:F6"/>
    <mergeCell ref="B7:E7"/>
    <mergeCell ref="I7:J7"/>
    <mergeCell ref="I8:J8"/>
    <mergeCell ref="I9:J9"/>
    <mergeCell ref="B10:F10"/>
    <mergeCell ref="A15:A25"/>
    <mergeCell ref="A29:A30"/>
    <mergeCell ref="A12:A13"/>
    <mergeCell ref="B12:B13"/>
    <mergeCell ref="C12:C13"/>
    <mergeCell ref="D12:D13"/>
    <mergeCell ref="E12:E13"/>
    <mergeCell ref="B15:B25"/>
    <mergeCell ref="H29:H30"/>
    <mergeCell ref="I29:I30"/>
    <mergeCell ref="J29:J30"/>
    <mergeCell ref="A117:A127"/>
    <mergeCell ref="B117:B127"/>
    <mergeCell ref="H129:I129"/>
    <mergeCell ref="A131:A132"/>
    <mergeCell ref="B131:B132"/>
    <mergeCell ref="C131:C132"/>
    <mergeCell ref="D131:D132"/>
    <mergeCell ref="E131:E132"/>
    <mergeCell ref="K48:K62"/>
    <mergeCell ref="A49:A59"/>
    <mergeCell ref="B49:B59"/>
    <mergeCell ref="H61:I61"/>
    <mergeCell ref="K82:K96"/>
    <mergeCell ref="A83:A93"/>
    <mergeCell ref="B83:B93"/>
    <mergeCell ref="H95:I95"/>
    <mergeCell ref="A97:A98"/>
    <mergeCell ref="B97:B98"/>
    <mergeCell ref="C97:C98"/>
    <mergeCell ref="D97:D98"/>
    <mergeCell ref="E97:E98"/>
    <mergeCell ref="F97:F98"/>
    <mergeCell ref="G97:G98"/>
    <mergeCell ref="K65:K79"/>
    <mergeCell ref="A202:A212"/>
    <mergeCell ref="B202:B212"/>
    <mergeCell ref="H214:I214"/>
    <mergeCell ref="A216:A217"/>
    <mergeCell ref="B216:B217"/>
    <mergeCell ref="C216:C217"/>
    <mergeCell ref="D216:D217"/>
    <mergeCell ref="E216:E217"/>
    <mergeCell ref="H148:H149"/>
    <mergeCell ref="I148:I149"/>
    <mergeCell ref="A168:A178"/>
    <mergeCell ref="B168:B178"/>
    <mergeCell ref="H180:I180"/>
    <mergeCell ref="A182:A183"/>
    <mergeCell ref="B182:B183"/>
    <mergeCell ref="C182:C183"/>
    <mergeCell ref="D182:D183"/>
    <mergeCell ref="E182:E183"/>
    <mergeCell ref="F182:F183"/>
    <mergeCell ref="G182:G183"/>
    <mergeCell ref="H182:H183"/>
    <mergeCell ref="I182:I183"/>
    <mergeCell ref="A165:A166"/>
    <mergeCell ref="B165:B166"/>
    <mergeCell ref="H233:H234"/>
    <mergeCell ref="I233:I234"/>
    <mergeCell ref="K12:K13"/>
    <mergeCell ref="K14:K28"/>
    <mergeCell ref="H27:I27"/>
    <mergeCell ref="F12:F13"/>
    <mergeCell ref="G12:G13"/>
    <mergeCell ref="H12:H13"/>
    <mergeCell ref="I12:I13"/>
    <mergeCell ref="J12:J13"/>
    <mergeCell ref="K201:K215"/>
    <mergeCell ref="K167:K181"/>
    <mergeCell ref="K116:K130"/>
    <mergeCell ref="J80:J81"/>
    <mergeCell ref="K80:K81"/>
    <mergeCell ref="J97:J98"/>
    <mergeCell ref="K97:K98"/>
    <mergeCell ref="K99:K113"/>
    <mergeCell ref="J114:J115"/>
    <mergeCell ref="K114:K115"/>
    <mergeCell ref="F131:F132"/>
    <mergeCell ref="G131:G132"/>
    <mergeCell ref="H131:H132"/>
    <mergeCell ref="I131:I1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9"/>
  <sheetViews>
    <sheetView zoomScaleNormal="100" workbookViewId="0"/>
  </sheetViews>
  <sheetFormatPr baseColWidth="10" defaultColWidth="11.42578125" defaultRowHeight="15" x14ac:dyDescent="0.25"/>
  <cols>
    <col min="2" max="2" width="43.28515625" customWidth="1"/>
    <col min="3" max="3" width="27.5703125" style="171" customWidth="1"/>
    <col min="5" max="5" width="8.7109375" customWidth="1"/>
    <col min="6" max="6" width="8.85546875" customWidth="1"/>
    <col min="9" max="9" width="7.42578125" style="150" customWidth="1"/>
    <col min="10" max="10" width="14.5703125" customWidth="1"/>
    <col min="11" max="11" width="70.140625" customWidth="1"/>
  </cols>
  <sheetData>
    <row r="1" spans="1:11" x14ac:dyDescent="0.25">
      <c r="A1" s="22"/>
      <c r="B1" s="22"/>
      <c r="C1" s="169"/>
      <c r="D1" s="22"/>
      <c r="E1" s="22"/>
      <c r="F1" s="22"/>
      <c r="G1" s="22"/>
      <c r="H1" s="22"/>
      <c r="I1" s="145"/>
      <c r="J1" s="23"/>
      <c r="K1" s="23"/>
    </row>
    <row r="2" spans="1:11" x14ac:dyDescent="0.25">
      <c r="A2" s="22"/>
      <c r="B2" s="22"/>
      <c r="C2" s="169"/>
      <c r="D2" s="22"/>
      <c r="E2" s="23"/>
      <c r="F2" s="44"/>
      <c r="G2" s="23"/>
      <c r="H2" s="23"/>
      <c r="I2" s="146"/>
      <c r="J2" s="22"/>
      <c r="K2" s="22"/>
    </row>
    <row r="3" spans="1:11" ht="15.75" x14ac:dyDescent="0.25">
      <c r="A3" s="22"/>
      <c r="B3" s="328" t="s">
        <v>327</v>
      </c>
      <c r="C3" s="328"/>
      <c r="D3" s="328"/>
      <c r="E3" s="328"/>
      <c r="F3" s="328"/>
      <c r="G3" s="22"/>
      <c r="H3" s="22"/>
      <c r="I3" s="327" t="s">
        <v>328</v>
      </c>
      <c r="J3" s="327"/>
      <c r="K3" s="22"/>
    </row>
    <row r="4" spans="1:11" x14ac:dyDescent="0.25">
      <c r="A4" s="22"/>
      <c r="B4" s="329"/>
      <c r="C4" s="329"/>
      <c r="D4" s="329"/>
      <c r="E4" s="22"/>
      <c r="F4" s="22"/>
      <c r="G4" s="22"/>
      <c r="H4" s="22"/>
      <c r="I4" s="327" t="s">
        <v>329</v>
      </c>
      <c r="J4" s="327"/>
      <c r="K4" s="22"/>
    </row>
    <row r="5" spans="1:11" x14ac:dyDescent="0.25">
      <c r="A5" s="22"/>
      <c r="B5" s="320" t="s">
        <v>1</v>
      </c>
      <c r="C5" s="320"/>
      <c r="D5" s="320"/>
      <c r="E5" s="320"/>
      <c r="F5" s="320"/>
      <c r="G5" s="24"/>
      <c r="H5" s="24"/>
      <c r="I5" s="327" t="s">
        <v>330</v>
      </c>
      <c r="J5" s="327"/>
      <c r="K5" s="336" t="s">
        <v>895</v>
      </c>
    </row>
    <row r="6" spans="1:11" x14ac:dyDescent="0.25">
      <c r="A6" s="22"/>
      <c r="B6" s="326" t="s">
        <v>2</v>
      </c>
      <c r="C6" s="326"/>
      <c r="D6" s="326"/>
      <c r="E6" s="326"/>
      <c r="F6" s="326"/>
      <c r="G6" s="24"/>
      <c r="H6" s="24"/>
      <c r="I6" s="147"/>
      <c r="J6" s="25"/>
      <c r="K6" s="337"/>
    </row>
    <row r="7" spans="1:11" x14ac:dyDescent="0.25">
      <c r="A7" s="22"/>
      <c r="B7" s="320" t="s">
        <v>896</v>
      </c>
      <c r="C7" s="320"/>
      <c r="D7" s="320"/>
      <c r="E7" s="320"/>
      <c r="F7" s="22"/>
      <c r="G7" s="22"/>
      <c r="H7" s="22"/>
      <c r="I7" s="327" t="s">
        <v>332</v>
      </c>
      <c r="J7" s="327"/>
      <c r="K7" s="22"/>
    </row>
    <row r="8" spans="1:11" x14ac:dyDescent="0.25">
      <c r="A8" s="22"/>
      <c r="B8" s="22"/>
      <c r="C8" s="169"/>
      <c r="D8" s="22"/>
      <c r="E8" s="22"/>
      <c r="F8" s="22"/>
      <c r="G8" s="22"/>
      <c r="H8" s="22"/>
      <c r="I8" s="327" t="s">
        <v>333</v>
      </c>
      <c r="J8" s="327"/>
      <c r="K8" s="22"/>
    </row>
    <row r="9" spans="1:11" x14ac:dyDescent="0.25">
      <c r="A9" s="23"/>
      <c r="B9" s="23"/>
      <c r="C9" s="169"/>
      <c r="D9" s="22"/>
      <c r="E9" s="22"/>
      <c r="F9" s="26"/>
      <c r="G9" s="22"/>
      <c r="H9" s="22"/>
      <c r="I9" s="327" t="s">
        <v>334</v>
      </c>
      <c r="J9" s="327"/>
      <c r="K9" s="22"/>
    </row>
    <row r="10" spans="1:11" x14ac:dyDescent="0.25">
      <c r="A10" s="23"/>
      <c r="B10" s="320" t="s">
        <v>335</v>
      </c>
      <c r="C10" s="320"/>
      <c r="D10" s="320"/>
      <c r="E10" s="320"/>
      <c r="F10" s="320"/>
      <c r="G10" s="23"/>
      <c r="H10" s="23"/>
      <c r="I10" s="145"/>
      <c r="J10" s="23"/>
      <c r="K10" s="23"/>
    </row>
    <row r="11" spans="1:11" x14ac:dyDescent="0.25">
      <c r="A11" s="23"/>
      <c r="B11" s="27"/>
      <c r="C11" s="170"/>
      <c r="D11" s="23"/>
      <c r="E11" s="23"/>
      <c r="F11" s="23"/>
      <c r="G11" s="23"/>
      <c r="H11" s="23"/>
      <c r="I11" s="145"/>
      <c r="J11" s="23"/>
      <c r="K11" s="23"/>
    </row>
    <row r="12" spans="1:11" x14ac:dyDescent="0.25">
      <c r="A12" s="294" t="s">
        <v>4</v>
      </c>
      <c r="B12" s="294" t="s">
        <v>336</v>
      </c>
      <c r="C12" s="294" t="s">
        <v>337</v>
      </c>
      <c r="D12" s="307" t="s">
        <v>6</v>
      </c>
      <c r="E12" s="307" t="s">
        <v>338</v>
      </c>
      <c r="F12" s="307" t="s">
        <v>339</v>
      </c>
      <c r="G12" s="294" t="s">
        <v>340</v>
      </c>
      <c r="H12" s="294" t="s">
        <v>341</v>
      </c>
      <c r="I12" s="357" t="s">
        <v>34</v>
      </c>
      <c r="J12" s="294" t="s">
        <v>324</v>
      </c>
      <c r="K12" s="294" t="s">
        <v>342</v>
      </c>
    </row>
    <row r="13" spans="1:11" x14ac:dyDescent="0.25">
      <c r="A13" s="294"/>
      <c r="B13" s="294"/>
      <c r="C13" s="294"/>
      <c r="D13" s="308"/>
      <c r="E13" s="308"/>
      <c r="F13" s="308"/>
      <c r="G13" s="294"/>
      <c r="H13" s="294"/>
      <c r="I13" s="357"/>
      <c r="J13" s="294"/>
      <c r="K13" s="294"/>
    </row>
    <row r="14" spans="1:11" x14ac:dyDescent="0.25">
      <c r="A14" s="28"/>
      <c r="B14" s="29"/>
      <c r="C14" s="30"/>
      <c r="D14" s="30" t="s">
        <v>25</v>
      </c>
      <c r="E14" s="31"/>
      <c r="F14" s="32"/>
      <c r="G14" s="32"/>
      <c r="H14" s="32"/>
      <c r="I14" s="32"/>
      <c r="J14" s="33"/>
      <c r="K14" s="295"/>
    </row>
    <row r="15" spans="1:11" x14ac:dyDescent="0.25">
      <c r="A15" s="309" t="s">
        <v>237</v>
      </c>
      <c r="B15" s="321" t="s">
        <v>52</v>
      </c>
      <c r="C15" s="30"/>
      <c r="D15" s="31"/>
      <c r="E15" s="31"/>
      <c r="F15" s="32"/>
      <c r="G15" s="32"/>
      <c r="H15" s="32"/>
      <c r="I15" s="32"/>
      <c r="J15" s="32"/>
      <c r="K15" s="296"/>
    </row>
    <row r="16" spans="1:11" x14ac:dyDescent="0.25">
      <c r="A16" s="310"/>
      <c r="B16" s="314"/>
      <c r="C16" s="30" t="s">
        <v>1026</v>
      </c>
      <c r="D16" s="31"/>
      <c r="E16" s="30" t="s">
        <v>1027</v>
      </c>
      <c r="F16" s="52"/>
      <c r="G16" s="34"/>
      <c r="H16" s="34"/>
      <c r="I16" s="32">
        <v>1</v>
      </c>
      <c r="J16" s="33">
        <f>E16*I16</f>
        <v>22</v>
      </c>
      <c r="K16" s="296"/>
    </row>
    <row r="17" spans="1:11" x14ac:dyDescent="0.25">
      <c r="A17" s="310"/>
      <c r="B17" s="314"/>
      <c r="C17" s="30"/>
      <c r="D17" s="31"/>
      <c r="E17" s="30" t="s">
        <v>1028</v>
      </c>
      <c r="F17" s="52"/>
      <c r="G17" s="34"/>
      <c r="H17" s="34"/>
      <c r="I17" s="32">
        <v>2</v>
      </c>
      <c r="J17" s="33">
        <f>E17*I17</f>
        <v>22</v>
      </c>
      <c r="K17" s="296"/>
    </row>
    <row r="18" spans="1:11" x14ac:dyDescent="0.25">
      <c r="A18" s="310"/>
      <c r="B18" s="314"/>
      <c r="C18" s="30"/>
      <c r="D18" s="31"/>
      <c r="E18" s="30"/>
      <c r="F18" s="52"/>
      <c r="G18" s="34"/>
      <c r="H18" s="34"/>
      <c r="I18" s="32"/>
      <c r="J18" s="33"/>
      <c r="K18" s="296"/>
    </row>
    <row r="19" spans="1:11" x14ac:dyDescent="0.25">
      <c r="A19" s="310"/>
      <c r="B19" s="314"/>
      <c r="C19" s="51" t="s">
        <v>1029</v>
      </c>
      <c r="D19" s="36"/>
      <c r="E19" s="51">
        <v>15</v>
      </c>
      <c r="F19" s="51">
        <v>3.1</v>
      </c>
      <c r="G19" s="34"/>
      <c r="H19" s="34"/>
      <c r="I19" s="149">
        <v>2</v>
      </c>
      <c r="J19" s="33">
        <f>E19*F19*I19</f>
        <v>93</v>
      </c>
      <c r="K19" s="296"/>
    </row>
    <row r="20" spans="1:11" x14ac:dyDescent="0.25">
      <c r="A20" s="310"/>
      <c r="B20" s="314"/>
      <c r="C20" s="30"/>
      <c r="D20" s="31"/>
      <c r="E20" s="31"/>
      <c r="F20" s="34"/>
      <c r="G20" s="34"/>
      <c r="H20" s="34"/>
      <c r="I20" s="32"/>
      <c r="J20" s="33"/>
      <c r="K20" s="296"/>
    </row>
    <row r="21" spans="1:11" x14ac:dyDescent="0.25">
      <c r="A21" s="310"/>
      <c r="B21" s="314"/>
      <c r="C21" s="30"/>
      <c r="D21" s="31"/>
      <c r="E21" s="31"/>
      <c r="F21" s="34"/>
      <c r="G21" s="34"/>
      <c r="H21" s="34"/>
      <c r="I21" s="32"/>
      <c r="J21" s="33"/>
      <c r="K21" s="296"/>
    </row>
    <row r="22" spans="1:11" x14ac:dyDescent="0.25">
      <c r="A22" s="310"/>
      <c r="B22" s="314"/>
      <c r="C22" s="30"/>
      <c r="D22" s="31"/>
      <c r="E22" s="31"/>
      <c r="F22" s="34"/>
      <c r="G22" s="34"/>
      <c r="H22" s="34"/>
      <c r="I22" s="32"/>
      <c r="J22" s="33"/>
      <c r="K22" s="296"/>
    </row>
    <row r="23" spans="1:11" x14ac:dyDescent="0.25">
      <c r="A23" s="310"/>
      <c r="B23" s="314"/>
      <c r="C23" s="30"/>
      <c r="D23" s="31"/>
      <c r="E23" s="31"/>
      <c r="F23" s="32"/>
      <c r="G23" s="38"/>
      <c r="H23" s="34"/>
      <c r="I23" s="148"/>
      <c r="J23" s="33"/>
      <c r="K23" s="296"/>
    </row>
    <row r="24" spans="1:11" x14ac:dyDescent="0.25">
      <c r="A24" s="310"/>
      <c r="B24" s="314"/>
      <c r="C24" s="51"/>
      <c r="D24" s="36"/>
      <c r="E24" s="36"/>
      <c r="F24" s="36"/>
      <c r="G24" s="36"/>
      <c r="H24" s="34"/>
      <c r="I24" s="149"/>
      <c r="J24" s="33"/>
      <c r="K24" s="296"/>
    </row>
    <row r="25" spans="1:11" x14ac:dyDescent="0.25">
      <c r="A25" s="316"/>
      <c r="B25" s="358"/>
      <c r="C25" s="51"/>
      <c r="D25" s="36"/>
      <c r="E25" s="36"/>
      <c r="F25" s="36"/>
      <c r="G25" s="36"/>
      <c r="H25" s="34"/>
      <c r="I25" s="149"/>
      <c r="J25" s="33"/>
      <c r="K25" s="296"/>
    </row>
    <row r="26" spans="1:11" x14ac:dyDescent="0.25">
      <c r="A26" s="28"/>
      <c r="B26" s="36"/>
      <c r="C26" s="30"/>
      <c r="D26" s="31"/>
      <c r="E26" s="31"/>
      <c r="F26" s="34"/>
      <c r="G26" s="34"/>
      <c r="H26" s="34"/>
      <c r="I26" s="32"/>
      <c r="J26" s="33"/>
      <c r="K26" s="296"/>
    </row>
    <row r="27" spans="1:11" x14ac:dyDescent="0.25">
      <c r="A27" s="28"/>
      <c r="B27" s="36"/>
      <c r="C27" s="30"/>
      <c r="D27" s="36"/>
      <c r="E27" s="36"/>
      <c r="F27" s="34"/>
      <c r="G27" s="34"/>
      <c r="H27" s="359" t="s">
        <v>352</v>
      </c>
      <c r="I27" s="360"/>
      <c r="J27" s="33">
        <f>SUM(J16:J26)</f>
        <v>137</v>
      </c>
      <c r="K27" s="356"/>
    </row>
    <row r="28" spans="1:11" x14ac:dyDescent="0.25">
      <c r="A28" s="294" t="s">
        <v>4</v>
      </c>
      <c r="B28" s="294" t="s">
        <v>336</v>
      </c>
      <c r="C28" s="294" t="s">
        <v>337</v>
      </c>
      <c r="D28" s="307" t="s">
        <v>6</v>
      </c>
      <c r="E28" s="307" t="s">
        <v>338</v>
      </c>
      <c r="F28" s="307" t="s">
        <v>339</v>
      </c>
      <c r="G28" s="294" t="s">
        <v>340</v>
      </c>
      <c r="H28" s="294" t="s">
        <v>341</v>
      </c>
      <c r="I28" s="357" t="s">
        <v>34</v>
      </c>
      <c r="J28" s="294" t="s">
        <v>324</v>
      </c>
      <c r="K28" s="294" t="s">
        <v>342</v>
      </c>
    </row>
    <row r="29" spans="1:11" x14ac:dyDescent="0.25">
      <c r="A29" s="294"/>
      <c r="B29" s="294"/>
      <c r="C29" s="294"/>
      <c r="D29" s="308"/>
      <c r="E29" s="308"/>
      <c r="F29" s="308"/>
      <c r="G29" s="294"/>
      <c r="H29" s="294"/>
      <c r="I29" s="357"/>
      <c r="J29" s="294"/>
      <c r="K29" s="294"/>
    </row>
    <row r="30" spans="1:11" x14ac:dyDescent="0.25">
      <c r="A30" s="28"/>
      <c r="B30" s="29"/>
      <c r="C30" s="30"/>
      <c r="D30" s="30" t="s">
        <v>16</v>
      </c>
      <c r="E30" s="31"/>
      <c r="F30" s="32"/>
      <c r="G30" s="32"/>
      <c r="H30" s="32"/>
      <c r="I30" s="32"/>
      <c r="J30" s="33"/>
      <c r="K30" s="295"/>
    </row>
    <row r="31" spans="1:11" x14ac:dyDescent="0.25">
      <c r="A31" s="309" t="s">
        <v>238</v>
      </c>
      <c r="B31" s="321" t="s">
        <v>239</v>
      </c>
      <c r="C31" s="30"/>
      <c r="D31" s="31"/>
      <c r="E31" s="31"/>
      <c r="F31" s="32"/>
      <c r="G31" s="32"/>
      <c r="H31" s="32"/>
      <c r="I31" s="32"/>
      <c r="J31" s="32"/>
      <c r="K31" s="296"/>
    </row>
    <row r="32" spans="1:11" x14ac:dyDescent="0.25">
      <c r="A32" s="310"/>
      <c r="B32" s="314"/>
      <c r="C32" s="30" t="s">
        <v>1026</v>
      </c>
      <c r="D32" s="31"/>
      <c r="E32" s="30" t="s">
        <v>1027</v>
      </c>
      <c r="F32" s="52">
        <v>0.5</v>
      </c>
      <c r="G32" s="34">
        <v>1</v>
      </c>
      <c r="H32" s="34"/>
      <c r="I32" s="32">
        <v>1</v>
      </c>
      <c r="J32" s="33">
        <f>(E32*F32*G32)*(I32)</f>
        <v>11</v>
      </c>
      <c r="K32" s="296"/>
    </row>
    <row r="33" spans="1:11" x14ac:dyDescent="0.25">
      <c r="A33" s="310"/>
      <c r="B33" s="314"/>
      <c r="C33" s="30"/>
      <c r="D33" s="31"/>
      <c r="E33" s="30" t="s">
        <v>1027</v>
      </c>
      <c r="F33" s="52">
        <v>0.5</v>
      </c>
      <c r="G33" s="34">
        <v>1</v>
      </c>
      <c r="H33" s="34"/>
      <c r="I33" s="32">
        <v>1</v>
      </c>
      <c r="J33" s="33">
        <f t="shared" ref="J33:J37" si="0">(E33*F33*G33)*(I33)</f>
        <v>11</v>
      </c>
      <c r="K33" s="296"/>
    </row>
    <row r="34" spans="1:11" x14ac:dyDescent="0.25">
      <c r="A34" s="310"/>
      <c r="B34" s="314"/>
      <c r="C34" s="30"/>
      <c r="D34" s="31"/>
      <c r="E34" s="30"/>
      <c r="F34" s="52"/>
      <c r="G34" s="34"/>
      <c r="H34" s="34"/>
      <c r="I34" s="32"/>
      <c r="J34" s="33"/>
      <c r="K34" s="296"/>
    </row>
    <row r="35" spans="1:11" x14ac:dyDescent="0.25">
      <c r="A35" s="310"/>
      <c r="B35" s="314"/>
      <c r="C35" s="51" t="s">
        <v>1029</v>
      </c>
      <c r="D35" s="36"/>
      <c r="E35" s="51"/>
      <c r="F35" s="51"/>
      <c r="G35" s="34"/>
      <c r="H35" s="34"/>
      <c r="I35" s="149"/>
      <c r="J35" s="33"/>
      <c r="K35" s="296"/>
    </row>
    <row r="36" spans="1:11" x14ac:dyDescent="0.25">
      <c r="A36" s="310"/>
      <c r="B36" s="314"/>
      <c r="C36" s="30"/>
      <c r="D36" s="31"/>
      <c r="E36" s="31"/>
      <c r="F36" s="34"/>
      <c r="G36" s="34"/>
      <c r="H36" s="34"/>
      <c r="I36" s="32"/>
      <c r="J36" s="33"/>
      <c r="K36" s="296"/>
    </row>
    <row r="37" spans="1:11" x14ac:dyDescent="0.25">
      <c r="A37" s="310"/>
      <c r="B37" s="314"/>
      <c r="C37" s="30"/>
      <c r="D37" s="31"/>
      <c r="E37" s="31" t="s">
        <v>1030</v>
      </c>
      <c r="F37" s="34">
        <v>1</v>
      </c>
      <c r="G37" s="34">
        <v>1.5</v>
      </c>
      <c r="H37" s="34"/>
      <c r="I37" s="32">
        <v>8</v>
      </c>
      <c r="J37" s="33">
        <f t="shared" si="0"/>
        <v>37.200000000000003</v>
      </c>
      <c r="K37" s="296"/>
    </row>
    <row r="38" spans="1:11" x14ac:dyDescent="0.25">
      <c r="A38" s="310"/>
      <c r="B38" s="314"/>
      <c r="C38" s="30"/>
      <c r="D38" s="31"/>
      <c r="E38" s="31"/>
      <c r="F38" s="34"/>
      <c r="G38" s="34"/>
      <c r="H38" s="34"/>
      <c r="I38" s="32"/>
      <c r="J38" s="33"/>
      <c r="K38" s="296"/>
    </row>
    <row r="39" spans="1:11" x14ac:dyDescent="0.25">
      <c r="A39" s="310"/>
      <c r="B39" s="314"/>
      <c r="C39" s="30"/>
      <c r="D39" s="31"/>
      <c r="E39" s="31"/>
      <c r="F39" s="32"/>
      <c r="G39" s="38"/>
      <c r="H39" s="34"/>
      <c r="I39" s="148"/>
      <c r="J39" s="33"/>
      <c r="K39" s="296"/>
    </row>
    <row r="40" spans="1:11" x14ac:dyDescent="0.25">
      <c r="A40" s="310"/>
      <c r="B40" s="314"/>
      <c r="C40" s="51"/>
      <c r="D40" s="36"/>
      <c r="E40" s="36"/>
      <c r="F40" s="36"/>
      <c r="G40" s="36"/>
      <c r="H40" s="34"/>
      <c r="I40" s="149"/>
      <c r="J40" s="33"/>
      <c r="K40" s="296"/>
    </row>
    <row r="41" spans="1:11" x14ac:dyDescent="0.25">
      <c r="A41" s="316"/>
      <c r="B41" s="358"/>
      <c r="C41" s="51"/>
      <c r="D41" s="36"/>
      <c r="E41" s="36"/>
      <c r="F41" s="36"/>
      <c r="G41" s="36"/>
      <c r="H41" s="34"/>
      <c r="I41" s="149"/>
      <c r="J41" s="33"/>
      <c r="K41" s="296"/>
    </row>
    <row r="42" spans="1:11" x14ac:dyDescent="0.25">
      <c r="A42" s="28"/>
      <c r="B42" s="36"/>
      <c r="C42" s="30"/>
      <c r="D42" s="31"/>
      <c r="E42" s="31"/>
      <c r="F42" s="34"/>
      <c r="G42" s="34"/>
      <c r="H42" s="34"/>
      <c r="I42" s="32"/>
      <c r="J42" s="33"/>
      <c r="K42" s="296"/>
    </row>
    <row r="43" spans="1:11" x14ac:dyDescent="0.25">
      <c r="A43" s="28"/>
      <c r="B43" s="36"/>
      <c r="C43" s="30"/>
      <c r="D43" s="36"/>
      <c r="E43" s="36"/>
      <c r="F43" s="34"/>
      <c r="G43" s="34"/>
      <c r="H43" s="359" t="s">
        <v>352</v>
      </c>
      <c r="I43" s="360"/>
      <c r="J43" s="33">
        <f>SUM(J32:J42)</f>
        <v>59.2</v>
      </c>
      <c r="K43" s="356"/>
    </row>
    <row r="44" spans="1:11" x14ac:dyDescent="0.25">
      <c r="A44" s="294" t="s">
        <v>4</v>
      </c>
      <c r="B44" s="294" t="s">
        <v>336</v>
      </c>
      <c r="C44" s="294" t="s">
        <v>337</v>
      </c>
      <c r="D44" s="307" t="s">
        <v>6</v>
      </c>
      <c r="E44" s="307" t="s">
        <v>338</v>
      </c>
      <c r="F44" s="307" t="s">
        <v>339</v>
      </c>
      <c r="G44" s="294" t="s">
        <v>340</v>
      </c>
      <c r="H44" s="294" t="s">
        <v>341</v>
      </c>
      <c r="I44" s="357" t="s">
        <v>34</v>
      </c>
      <c r="J44" s="294" t="s">
        <v>324</v>
      </c>
      <c r="K44" s="294" t="s">
        <v>342</v>
      </c>
    </row>
    <row r="45" spans="1:11" x14ac:dyDescent="0.25">
      <c r="A45" s="294"/>
      <c r="B45" s="294"/>
      <c r="C45" s="294"/>
      <c r="D45" s="308"/>
      <c r="E45" s="308"/>
      <c r="F45" s="308"/>
      <c r="G45" s="294"/>
      <c r="H45" s="294"/>
      <c r="I45" s="357"/>
      <c r="J45" s="294"/>
      <c r="K45" s="294"/>
    </row>
    <row r="46" spans="1:11" x14ac:dyDescent="0.25">
      <c r="A46" s="28"/>
      <c r="B46" s="29"/>
      <c r="C46" s="30"/>
      <c r="D46" s="30" t="s">
        <v>13</v>
      </c>
      <c r="E46" s="31"/>
      <c r="F46" s="32"/>
      <c r="G46" s="32"/>
      <c r="H46" s="32"/>
      <c r="I46" s="32"/>
      <c r="J46" s="33"/>
      <c r="K46" s="295"/>
    </row>
    <row r="47" spans="1:11" x14ac:dyDescent="0.25">
      <c r="A47" s="379" t="s">
        <v>240</v>
      </c>
      <c r="B47" s="321" t="s">
        <v>241</v>
      </c>
      <c r="C47" s="30"/>
      <c r="D47" s="31"/>
      <c r="E47" s="31"/>
      <c r="F47" s="32"/>
      <c r="G47" s="32"/>
      <c r="H47" s="32"/>
      <c r="I47" s="32"/>
      <c r="J47" s="32"/>
      <c r="K47" s="296"/>
    </row>
    <row r="48" spans="1:11" x14ac:dyDescent="0.25">
      <c r="A48" s="310"/>
      <c r="B48" s="314"/>
      <c r="C48" s="30" t="s">
        <v>1031</v>
      </c>
      <c r="D48" s="31"/>
      <c r="E48" s="30" t="s">
        <v>1027</v>
      </c>
      <c r="F48" s="52">
        <v>0.4</v>
      </c>
      <c r="G48" s="34"/>
      <c r="H48" s="34"/>
      <c r="I48" s="32"/>
      <c r="J48" s="33">
        <f>E48*F48</f>
        <v>8.8000000000000007</v>
      </c>
      <c r="K48" s="296"/>
    </row>
    <row r="49" spans="1:11" x14ac:dyDescent="0.25">
      <c r="A49" s="310"/>
      <c r="B49" s="314"/>
      <c r="C49" s="30"/>
      <c r="D49" s="31"/>
      <c r="E49" s="30" t="s">
        <v>1027</v>
      </c>
      <c r="F49" s="52">
        <v>0.4</v>
      </c>
      <c r="G49" s="34"/>
      <c r="H49" s="34"/>
      <c r="I49" s="32"/>
      <c r="J49" s="33">
        <f>E49*F49</f>
        <v>8.8000000000000007</v>
      </c>
      <c r="K49" s="296"/>
    </row>
    <row r="50" spans="1:11" x14ac:dyDescent="0.25">
      <c r="A50" s="310"/>
      <c r="B50" s="314"/>
      <c r="C50" s="30"/>
      <c r="D50" s="31"/>
      <c r="E50" s="30"/>
      <c r="F50" s="52"/>
      <c r="G50" s="34"/>
      <c r="H50" s="34"/>
      <c r="I50" s="32"/>
      <c r="J50" s="33"/>
      <c r="K50" s="296"/>
    </row>
    <row r="51" spans="1:11" x14ac:dyDescent="0.25">
      <c r="A51" s="310"/>
      <c r="B51" s="314"/>
      <c r="C51" s="51" t="s">
        <v>1032</v>
      </c>
      <c r="D51" s="36"/>
      <c r="E51" s="51">
        <v>3.1</v>
      </c>
      <c r="F51" s="51">
        <v>0.8</v>
      </c>
      <c r="G51" s="34"/>
      <c r="H51" s="34"/>
      <c r="I51" s="149">
        <v>8</v>
      </c>
      <c r="J51" s="33">
        <f>E51*F51*I51</f>
        <v>19.840000000000003</v>
      </c>
      <c r="K51" s="296"/>
    </row>
    <row r="52" spans="1:11" x14ac:dyDescent="0.25">
      <c r="A52" s="310"/>
      <c r="B52" s="314"/>
      <c r="C52" s="30"/>
      <c r="D52" s="31"/>
      <c r="E52" s="31"/>
      <c r="F52" s="34"/>
      <c r="G52" s="34"/>
      <c r="H52" s="34"/>
      <c r="I52" s="32"/>
      <c r="J52" s="33"/>
      <c r="K52" s="296"/>
    </row>
    <row r="53" spans="1:11" x14ac:dyDescent="0.25">
      <c r="A53" s="310"/>
      <c r="B53" s="314"/>
      <c r="C53" s="30"/>
      <c r="D53" s="31"/>
      <c r="E53" s="31"/>
      <c r="F53" s="34"/>
      <c r="G53" s="34"/>
      <c r="H53" s="34"/>
      <c r="I53" s="32"/>
      <c r="J53" s="33"/>
      <c r="K53" s="296"/>
    </row>
    <row r="54" spans="1:11" x14ac:dyDescent="0.25">
      <c r="A54" s="310"/>
      <c r="B54" s="314"/>
      <c r="C54" s="30"/>
      <c r="D54" s="31"/>
      <c r="E54" s="31"/>
      <c r="F54" s="34"/>
      <c r="G54" s="34"/>
      <c r="H54" s="34"/>
      <c r="I54" s="32"/>
      <c r="J54" s="33"/>
      <c r="K54" s="296"/>
    </row>
    <row r="55" spans="1:11" x14ac:dyDescent="0.25">
      <c r="A55" s="310"/>
      <c r="B55" s="314"/>
      <c r="C55" s="30"/>
      <c r="D55" s="31"/>
      <c r="E55" s="31"/>
      <c r="F55" s="32"/>
      <c r="G55" s="38"/>
      <c r="H55" s="34"/>
      <c r="I55" s="148"/>
      <c r="J55" s="33"/>
      <c r="K55" s="296"/>
    </row>
    <row r="56" spans="1:11" x14ac:dyDescent="0.25">
      <c r="A56" s="310"/>
      <c r="B56" s="314"/>
      <c r="C56" s="51"/>
      <c r="D56" s="36"/>
      <c r="E56" s="36"/>
      <c r="F56" s="36"/>
      <c r="G56" s="36"/>
      <c r="H56" s="34"/>
      <c r="I56" s="149"/>
      <c r="J56" s="33"/>
      <c r="K56" s="296"/>
    </row>
    <row r="57" spans="1:11" x14ac:dyDescent="0.25">
      <c r="A57" s="316"/>
      <c r="B57" s="358"/>
      <c r="C57" s="51"/>
      <c r="D57" s="36"/>
      <c r="E57" s="36"/>
      <c r="F57" s="36"/>
      <c r="G57" s="36"/>
      <c r="H57" s="34"/>
      <c r="I57" s="149"/>
      <c r="J57" s="33"/>
      <c r="K57" s="296"/>
    </row>
    <row r="58" spans="1:11" x14ac:dyDescent="0.25">
      <c r="A58" s="28"/>
      <c r="B58" s="36"/>
      <c r="C58" s="30"/>
      <c r="D58" s="31"/>
      <c r="E58" s="31"/>
      <c r="F58" s="34"/>
      <c r="G58" s="34"/>
      <c r="H58" s="34"/>
      <c r="I58" s="32"/>
      <c r="J58" s="33"/>
      <c r="K58" s="296"/>
    </row>
    <row r="59" spans="1:11" x14ac:dyDescent="0.25">
      <c r="A59" s="28"/>
      <c r="B59" s="36"/>
      <c r="C59" s="30"/>
      <c r="D59" s="36"/>
      <c r="E59" s="36"/>
      <c r="F59" s="34"/>
      <c r="G59" s="34"/>
      <c r="H59" s="359" t="s">
        <v>352</v>
      </c>
      <c r="I59" s="360"/>
      <c r="J59" s="33">
        <f>SUM(J48:J58)</f>
        <v>37.440000000000005</v>
      </c>
      <c r="K59" s="356"/>
    </row>
    <row r="60" spans="1:11" x14ac:dyDescent="0.25">
      <c r="A60" s="294" t="s">
        <v>4</v>
      </c>
      <c r="B60" s="294" t="s">
        <v>336</v>
      </c>
      <c r="C60" s="294" t="s">
        <v>337</v>
      </c>
      <c r="D60" s="307" t="s">
        <v>6</v>
      </c>
      <c r="E60" s="307" t="s">
        <v>338</v>
      </c>
      <c r="F60" s="307" t="s">
        <v>339</v>
      </c>
      <c r="G60" s="294" t="s">
        <v>340</v>
      </c>
      <c r="H60" s="294" t="s">
        <v>341</v>
      </c>
      <c r="I60" s="357" t="s">
        <v>34</v>
      </c>
      <c r="J60" s="294" t="s">
        <v>324</v>
      </c>
      <c r="K60" s="294" t="s">
        <v>342</v>
      </c>
    </row>
    <row r="61" spans="1:11" x14ac:dyDescent="0.25">
      <c r="A61" s="294"/>
      <c r="B61" s="294"/>
      <c r="C61" s="294"/>
      <c r="D61" s="308"/>
      <c r="E61" s="308"/>
      <c r="F61" s="308"/>
      <c r="G61" s="294"/>
      <c r="H61" s="294"/>
      <c r="I61" s="357"/>
      <c r="J61" s="294"/>
      <c r="K61" s="294"/>
    </row>
    <row r="62" spans="1:11" x14ac:dyDescent="0.25">
      <c r="A62" s="28"/>
      <c r="B62" s="29"/>
      <c r="C62" s="30"/>
      <c r="D62" s="30" t="s">
        <v>25</v>
      </c>
      <c r="E62" s="31"/>
      <c r="F62" s="32"/>
      <c r="G62" s="32"/>
      <c r="H62" s="32"/>
      <c r="I62" s="32"/>
      <c r="J62" s="33"/>
      <c r="K62" s="295"/>
    </row>
    <row r="63" spans="1:11" x14ac:dyDescent="0.25">
      <c r="A63" s="309" t="s">
        <v>242</v>
      </c>
      <c r="B63" s="321" t="s">
        <v>243</v>
      </c>
      <c r="C63" s="30"/>
      <c r="D63" s="31"/>
      <c r="E63" s="31"/>
      <c r="F63" s="32"/>
      <c r="G63" s="32"/>
      <c r="H63" s="32"/>
      <c r="I63" s="32"/>
      <c r="J63" s="32"/>
      <c r="K63" s="296"/>
    </row>
    <row r="64" spans="1:11" x14ac:dyDescent="0.25">
      <c r="A64" s="310"/>
      <c r="B64" s="314"/>
      <c r="C64" s="30"/>
      <c r="D64" s="31"/>
      <c r="E64" s="30" t="s">
        <v>1030</v>
      </c>
      <c r="F64" s="52"/>
      <c r="G64" s="34"/>
      <c r="H64" s="34"/>
      <c r="I64" s="32">
        <v>8</v>
      </c>
      <c r="J64" s="33">
        <f>E64*I64</f>
        <v>24.8</v>
      </c>
      <c r="K64" s="296"/>
    </row>
    <row r="65" spans="1:11" x14ac:dyDescent="0.25">
      <c r="A65" s="310"/>
      <c r="B65" s="314"/>
      <c r="C65" s="30"/>
      <c r="D65" s="31"/>
      <c r="E65" s="30"/>
      <c r="F65" s="52"/>
      <c r="G65" s="34"/>
      <c r="H65" s="34"/>
      <c r="I65" s="32"/>
      <c r="J65" s="33"/>
      <c r="K65" s="296"/>
    </row>
    <row r="66" spans="1:11" x14ac:dyDescent="0.25">
      <c r="A66" s="310"/>
      <c r="B66" s="314"/>
      <c r="C66" s="30"/>
      <c r="D66" s="31"/>
      <c r="E66" s="30"/>
      <c r="F66" s="52"/>
      <c r="G66" s="34"/>
      <c r="H66" s="34"/>
      <c r="I66" s="32"/>
      <c r="J66" s="33"/>
      <c r="K66" s="296"/>
    </row>
    <row r="67" spans="1:11" x14ac:dyDescent="0.25">
      <c r="A67" s="310"/>
      <c r="B67" s="314"/>
      <c r="C67" s="51"/>
      <c r="D67" s="36"/>
      <c r="E67" s="51"/>
      <c r="F67" s="51"/>
      <c r="G67" s="34"/>
      <c r="H67" s="34"/>
      <c r="I67" s="149"/>
      <c r="J67" s="33"/>
      <c r="K67" s="296"/>
    </row>
    <row r="68" spans="1:11" x14ac:dyDescent="0.25">
      <c r="A68" s="310"/>
      <c r="B68" s="314"/>
      <c r="C68" s="30"/>
      <c r="D68" s="31"/>
      <c r="E68" s="31"/>
      <c r="F68" s="34"/>
      <c r="G68" s="34"/>
      <c r="H68" s="34"/>
      <c r="I68" s="32"/>
      <c r="J68" s="33"/>
      <c r="K68" s="296"/>
    </row>
    <row r="69" spans="1:11" x14ac:dyDescent="0.25">
      <c r="A69" s="310"/>
      <c r="B69" s="314"/>
      <c r="C69" s="30"/>
      <c r="D69" s="31"/>
      <c r="E69" s="31"/>
      <c r="F69" s="34"/>
      <c r="G69" s="34"/>
      <c r="H69" s="34"/>
      <c r="I69" s="32"/>
      <c r="J69" s="33"/>
      <c r="K69" s="296"/>
    </row>
    <row r="70" spans="1:11" x14ac:dyDescent="0.25">
      <c r="A70" s="310"/>
      <c r="B70" s="314"/>
      <c r="C70" s="30"/>
      <c r="D70" s="31"/>
      <c r="E70" s="31"/>
      <c r="F70" s="34"/>
      <c r="G70" s="34"/>
      <c r="H70" s="34"/>
      <c r="I70" s="32"/>
      <c r="J70" s="33"/>
      <c r="K70" s="296"/>
    </row>
    <row r="71" spans="1:11" x14ac:dyDescent="0.25">
      <c r="A71" s="310"/>
      <c r="B71" s="314"/>
      <c r="C71" s="30"/>
      <c r="D71" s="31"/>
      <c r="E71" s="31"/>
      <c r="F71" s="32"/>
      <c r="G71" s="38"/>
      <c r="H71" s="34"/>
      <c r="I71" s="148"/>
      <c r="J71" s="33"/>
      <c r="K71" s="296"/>
    </row>
    <row r="72" spans="1:11" x14ac:dyDescent="0.25">
      <c r="A72" s="310"/>
      <c r="B72" s="314"/>
      <c r="C72" s="51"/>
      <c r="D72" s="36"/>
      <c r="E72" s="36"/>
      <c r="F72" s="36"/>
      <c r="G72" s="36"/>
      <c r="H72" s="34"/>
      <c r="I72" s="149"/>
      <c r="J72" s="33"/>
      <c r="K72" s="296"/>
    </row>
    <row r="73" spans="1:11" x14ac:dyDescent="0.25">
      <c r="A73" s="316"/>
      <c r="B73" s="358"/>
      <c r="C73" s="51"/>
      <c r="D73" s="36"/>
      <c r="E73" s="36"/>
      <c r="F73" s="36"/>
      <c r="G73" s="36"/>
      <c r="H73" s="34"/>
      <c r="I73" s="149"/>
      <c r="J73" s="33"/>
      <c r="K73" s="296"/>
    </row>
    <row r="74" spans="1:11" x14ac:dyDescent="0.25">
      <c r="A74" s="28"/>
      <c r="B74" s="36"/>
      <c r="C74" s="30"/>
      <c r="D74" s="31"/>
      <c r="E74" s="31"/>
      <c r="F74" s="34"/>
      <c r="G74" s="34"/>
      <c r="H74" s="34"/>
      <c r="I74" s="32"/>
      <c r="J74" s="33"/>
      <c r="K74" s="296"/>
    </row>
    <row r="75" spans="1:11" x14ac:dyDescent="0.25">
      <c r="A75" s="28"/>
      <c r="B75" s="36"/>
      <c r="C75" s="30"/>
      <c r="D75" s="36"/>
      <c r="E75" s="36"/>
      <c r="F75" s="34"/>
      <c r="G75" s="34"/>
      <c r="H75" s="359" t="s">
        <v>352</v>
      </c>
      <c r="I75" s="360"/>
      <c r="J75" s="33">
        <f>SUM(J64:J74)</f>
        <v>24.8</v>
      </c>
      <c r="K75" s="356"/>
    </row>
    <row r="76" spans="1:11" x14ac:dyDescent="0.25">
      <c r="A76" s="294" t="s">
        <v>4</v>
      </c>
      <c r="B76" s="294" t="s">
        <v>336</v>
      </c>
      <c r="C76" s="294" t="s">
        <v>337</v>
      </c>
      <c r="D76" s="307" t="s">
        <v>6</v>
      </c>
      <c r="E76" s="307" t="s">
        <v>338</v>
      </c>
      <c r="F76" s="307" t="s">
        <v>339</v>
      </c>
      <c r="G76" s="294" t="s">
        <v>340</v>
      </c>
      <c r="H76" s="294" t="s">
        <v>341</v>
      </c>
      <c r="I76" s="357" t="s">
        <v>34</v>
      </c>
      <c r="J76" s="294" t="s">
        <v>324</v>
      </c>
      <c r="K76" s="294" t="s">
        <v>342</v>
      </c>
    </row>
    <row r="77" spans="1:11" x14ac:dyDescent="0.25">
      <c r="A77" s="294"/>
      <c r="B77" s="294"/>
      <c r="C77" s="294"/>
      <c r="D77" s="308"/>
      <c r="E77" s="308"/>
      <c r="F77" s="308"/>
      <c r="G77" s="294"/>
      <c r="H77" s="294"/>
      <c r="I77" s="357"/>
      <c r="J77" s="294"/>
      <c r="K77" s="294"/>
    </row>
    <row r="78" spans="1:11" x14ac:dyDescent="0.25">
      <c r="A78" s="28"/>
      <c r="B78" s="29"/>
      <c r="C78" s="30"/>
      <c r="D78" s="30" t="s">
        <v>13</v>
      </c>
      <c r="E78" s="31"/>
      <c r="F78" s="32"/>
      <c r="G78" s="32"/>
      <c r="H78" s="32"/>
      <c r="I78" s="32"/>
      <c r="J78" s="33"/>
      <c r="K78" s="295"/>
    </row>
    <row r="79" spans="1:11" x14ac:dyDescent="0.25">
      <c r="A79" s="309" t="s">
        <v>244</v>
      </c>
      <c r="B79" s="321" t="s">
        <v>68</v>
      </c>
      <c r="C79" s="30" t="s">
        <v>1033</v>
      </c>
      <c r="D79" s="31"/>
      <c r="E79" s="31" t="s">
        <v>1027</v>
      </c>
      <c r="F79" s="32"/>
      <c r="G79" s="32">
        <v>0.85</v>
      </c>
      <c r="H79" s="32"/>
      <c r="I79" s="32"/>
      <c r="J79" s="32">
        <f>E79*G79</f>
        <v>18.7</v>
      </c>
      <c r="K79" s="296"/>
    </row>
    <row r="80" spans="1:11" x14ac:dyDescent="0.25">
      <c r="A80" s="310"/>
      <c r="B80" s="314"/>
      <c r="C80" s="30"/>
      <c r="D80" s="31"/>
      <c r="E80" s="30" t="s">
        <v>1027</v>
      </c>
      <c r="F80" s="52"/>
      <c r="G80" s="34">
        <v>0.85</v>
      </c>
      <c r="H80" s="34"/>
      <c r="I80" s="32"/>
      <c r="J80" s="32">
        <f>E80*G80</f>
        <v>18.7</v>
      </c>
      <c r="K80" s="296"/>
    </row>
    <row r="81" spans="1:11" x14ac:dyDescent="0.25">
      <c r="A81" s="310"/>
      <c r="B81" s="314"/>
      <c r="C81" s="30"/>
      <c r="D81" s="31"/>
      <c r="E81" s="30"/>
      <c r="F81" s="52"/>
      <c r="G81" s="34"/>
      <c r="H81" s="34"/>
      <c r="I81" s="32"/>
      <c r="J81" s="33"/>
      <c r="K81" s="296"/>
    </row>
    <row r="82" spans="1:11" x14ac:dyDescent="0.25">
      <c r="A82" s="310"/>
      <c r="B82" s="314"/>
      <c r="C82" s="30" t="s">
        <v>1032</v>
      </c>
      <c r="D82" s="31"/>
      <c r="E82" s="30" t="s">
        <v>926</v>
      </c>
      <c r="F82" s="52"/>
      <c r="G82" s="34">
        <v>1.1000000000000001</v>
      </c>
      <c r="H82" s="34"/>
      <c r="I82" s="32">
        <v>8</v>
      </c>
      <c r="J82" s="33">
        <f>E82*G82*I82</f>
        <v>21.12</v>
      </c>
      <c r="K82" s="296"/>
    </row>
    <row r="83" spans="1:11" x14ac:dyDescent="0.25">
      <c r="A83" s="310"/>
      <c r="B83" s="314"/>
      <c r="C83" s="51"/>
      <c r="D83" s="36"/>
      <c r="E83" s="51"/>
      <c r="F83" s="51"/>
      <c r="G83" s="34"/>
      <c r="H83" s="34"/>
      <c r="I83" s="149"/>
      <c r="J83" s="33"/>
      <c r="K83" s="296"/>
    </row>
    <row r="84" spans="1:11" x14ac:dyDescent="0.25">
      <c r="A84" s="310"/>
      <c r="B84" s="314"/>
      <c r="C84" s="30"/>
      <c r="D84" s="31"/>
      <c r="E84" s="31"/>
      <c r="F84" s="34"/>
      <c r="G84" s="34"/>
      <c r="H84" s="34"/>
      <c r="I84" s="32"/>
      <c r="J84" s="33"/>
      <c r="K84" s="296"/>
    </row>
    <row r="85" spans="1:11" x14ac:dyDescent="0.25">
      <c r="A85" s="310"/>
      <c r="B85" s="314"/>
      <c r="C85" s="30"/>
      <c r="D85" s="31"/>
      <c r="E85" s="31"/>
      <c r="F85" s="34"/>
      <c r="G85" s="34"/>
      <c r="H85" s="34"/>
      <c r="I85" s="32"/>
      <c r="J85" s="33"/>
      <c r="K85" s="296"/>
    </row>
    <row r="86" spans="1:11" x14ac:dyDescent="0.25">
      <c r="A86" s="310"/>
      <c r="B86" s="314"/>
      <c r="C86" s="30"/>
      <c r="D86" s="31"/>
      <c r="E86" s="31"/>
      <c r="F86" s="34"/>
      <c r="G86" s="34"/>
      <c r="H86" s="34"/>
      <c r="I86" s="32"/>
      <c r="J86" s="33"/>
      <c r="K86" s="296"/>
    </row>
    <row r="87" spans="1:11" x14ac:dyDescent="0.25">
      <c r="A87" s="310"/>
      <c r="B87" s="314"/>
      <c r="C87" s="30"/>
      <c r="D87" s="31"/>
      <c r="E87" s="31"/>
      <c r="F87" s="32"/>
      <c r="G87" s="38"/>
      <c r="H87" s="34"/>
      <c r="I87" s="148"/>
      <c r="J87" s="33"/>
      <c r="K87" s="296"/>
    </row>
    <row r="88" spans="1:11" x14ac:dyDescent="0.25">
      <c r="A88" s="310"/>
      <c r="B88" s="314"/>
      <c r="C88" s="51"/>
      <c r="D88" s="36"/>
      <c r="E88" s="36"/>
      <c r="F88" s="36"/>
      <c r="G88" s="36"/>
      <c r="H88" s="34"/>
      <c r="I88" s="149"/>
      <c r="J88" s="33"/>
      <c r="K88" s="296"/>
    </row>
    <row r="89" spans="1:11" x14ac:dyDescent="0.25">
      <c r="A89" s="316"/>
      <c r="B89" s="358"/>
      <c r="C89" s="51"/>
      <c r="D89" s="36"/>
      <c r="E89" s="36"/>
      <c r="F89" s="36"/>
      <c r="G89" s="36"/>
      <c r="H89" s="34"/>
      <c r="I89" s="149"/>
      <c r="J89" s="33"/>
      <c r="K89" s="296"/>
    </row>
    <row r="90" spans="1:11" x14ac:dyDescent="0.25">
      <c r="A90" s="28"/>
      <c r="B90" s="36"/>
      <c r="C90" s="30"/>
      <c r="D90" s="31"/>
      <c r="E90" s="31"/>
      <c r="F90" s="34"/>
      <c r="G90" s="34"/>
      <c r="H90" s="34"/>
      <c r="I90" s="32"/>
      <c r="J90" s="33"/>
      <c r="K90" s="296"/>
    </row>
    <row r="91" spans="1:11" x14ac:dyDescent="0.25">
      <c r="A91" s="28"/>
      <c r="B91" s="36"/>
      <c r="C91" s="30"/>
      <c r="D91" s="36"/>
      <c r="E91" s="36"/>
      <c r="F91" s="34"/>
      <c r="G91" s="34"/>
      <c r="H91" s="359" t="s">
        <v>352</v>
      </c>
      <c r="I91" s="360"/>
      <c r="J91" s="33">
        <f>SUM(J79:J90)</f>
        <v>58.519999999999996</v>
      </c>
      <c r="K91" s="356"/>
    </row>
    <row r="92" spans="1:11" x14ac:dyDescent="0.25">
      <c r="A92" s="294" t="s">
        <v>4</v>
      </c>
      <c r="B92" s="294" t="s">
        <v>336</v>
      </c>
      <c r="C92" s="294" t="s">
        <v>337</v>
      </c>
      <c r="D92" s="307" t="s">
        <v>6</v>
      </c>
      <c r="E92" s="307" t="s">
        <v>338</v>
      </c>
      <c r="F92" s="307" t="s">
        <v>339</v>
      </c>
      <c r="G92" s="294" t="s">
        <v>340</v>
      </c>
      <c r="H92" s="294" t="s">
        <v>341</v>
      </c>
      <c r="I92" s="357" t="s">
        <v>34</v>
      </c>
      <c r="J92" s="294" t="s">
        <v>324</v>
      </c>
      <c r="K92" s="294" t="s">
        <v>342</v>
      </c>
    </row>
    <row r="93" spans="1:11" x14ac:dyDescent="0.25">
      <c r="A93" s="294"/>
      <c r="B93" s="294"/>
      <c r="C93" s="294"/>
      <c r="D93" s="308"/>
      <c r="E93" s="308"/>
      <c r="F93" s="308"/>
      <c r="G93" s="294"/>
      <c r="H93" s="294"/>
      <c r="I93" s="357"/>
      <c r="J93" s="294"/>
      <c r="K93" s="294"/>
    </row>
    <row r="94" spans="1:11" x14ac:dyDescent="0.25">
      <c r="A94" s="28"/>
      <c r="B94" s="29"/>
      <c r="C94" s="30"/>
      <c r="D94" s="30" t="s">
        <v>34</v>
      </c>
      <c r="E94" s="31"/>
      <c r="F94" s="32"/>
      <c r="G94" s="32"/>
      <c r="H94" s="32"/>
      <c r="I94" s="32"/>
      <c r="J94" s="33"/>
      <c r="K94" s="295"/>
    </row>
    <row r="95" spans="1:11" x14ac:dyDescent="0.25">
      <c r="A95" s="309" t="s">
        <v>245</v>
      </c>
      <c r="B95" s="321" t="s">
        <v>66</v>
      </c>
      <c r="C95" s="30"/>
      <c r="D95" s="31"/>
      <c r="E95" s="31"/>
      <c r="F95" s="32"/>
      <c r="G95" s="32"/>
      <c r="H95" s="32"/>
      <c r="I95" s="32"/>
      <c r="J95" s="32"/>
      <c r="K95" s="296"/>
    </row>
    <row r="96" spans="1:11" x14ac:dyDescent="0.25">
      <c r="A96" s="310"/>
      <c r="B96" s="314"/>
      <c r="C96" s="30"/>
      <c r="D96" s="31"/>
      <c r="E96" s="30"/>
      <c r="F96" s="52"/>
      <c r="G96" s="34"/>
      <c r="H96" s="34"/>
      <c r="I96" s="32">
        <v>16</v>
      </c>
      <c r="J96" s="33">
        <f>I96</f>
        <v>16</v>
      </c>
      <c r="K96" s="296"/>
    </row>
    <row r="97" spans="1:11" x14ac:dyDescent="0.25">
      <c r="A97" s="310"/>
      <c r="B97" s="314"/>
      <c r="C97" s="30"/>
      <c r="D97" s="31"/>
      <c r="E97" s="30"/>
      <c r="F97" s="52"/>
      <c r="G97" s="34"/>
      <c r="H97" s="34"/>
      <c r="I97" s="32"/>
      <c r="J97" s="33"/>
      <c r="K97" s="296"/>
    </row>
    <row r="98" spans="1:11" x14ac:dyDescent="0.25">
      <c r="A98" s="310"/>
      <c r="B98" s="314"/>
      <c r="C98" s="30"/>
      <c r="D98" s="31"/>
      <c r="E98" s="30"/>
      <c r="F98" s="52"/>
      <c r="G98" s="34"/>
      <c r="H98" s="34"/>
      <c r="I98" s="32"/>
      <c r="J98" s="33"/>
      <c r="K98" s="296"/>
    </row>
    <row r="99" spans="1:11" x14ac:dyDescent="0.25">
      <c r="A99" s="310"/>
      <c r="B99" s="314"/>
      <c r="C99" s="51"/>
      <c r="D99" s="36"/>
      <c r="E99" s="51"/>
      <c r="F99" s="51"/>
      <c r="G99" s="34"/>
      <c r="H99" s="34"/>
      <c r="I99" s="149"/>
      <c r="J99" s="33"/>
      <c r="K99" s="296"/>
    </row>
    <row r="100" spans="1:11" x14ac:dyDescent="0.25">
      <c r="A100" s="310"/>
      <c r="B100" s="314"/>
      <c r="C100" s="30"/>
      <c r="D100" s="31"/>
      <c r="E100" s="31"/>
      <c r="F100" s="34"/>
      <c r="G100" s="34"/>
      <c r="H100" s="34"/>
      <c r="I100" s="32"/>
      <c r="J100" s="33"/>
      <c r="K100" s="296"/>
    </row>
    <row r="101" spans="1:11" x14ac:dyDescent="0.25">
      <c r="A101" s="310"/>
      <c r="B101" s="314"/>
      <c r="C101" s="30"/>
      <c r="D101" s="31"/>
      <c r="E101" s="31"/>
      <c r="F101" s="34"/>
      <c r="G101" s="34"/>
      <c r="H101" s="34"/>
      <c r="I101" s="32"/>
      <c r="J101" s="33"/>
      <c r="K101" s="296"/>
    </row>
    <row r="102" spans="1:11" x14ac:dyDescent="0.25">
      <c r="A102" s="310"/>
      <c r="B102" s="314"/>
      <c r="C102" s="30"/>
      <c r="D102" s="31"/>
      <c r="E102" s="31"/>
      <c r="F102" s="34"/>
      <c r="G102" s="34"/>
      <c r="H102" s="34"/>
      <c r="I102" s="32"/>
      <c r="J102" s="33"/>
      <c r="K102" s="296"/>
    </row>
    <row r="103" spans="1:11" x14ac:dyDescent="0.25">
      <c r="A103" s="310"/>
      <c r="B103" s="314"/>
      <c r="C103" s="30"/>
      <c r="D103" s="31"/>
      <c r="E103" s="31"/>
      <c r="F103" s="32"/>
      <c r="G103" s="38"/>
      <c r="H103" s="34"/>
      <c r="I103" s="148"/>
      <c r="J103" s="33"/>
      <c r="K103" s="296"/>
    </row>
    <row r="104" spans="1:11" x14ac:dyDescent="0.25">
      <c r="A104" s="310"/>
      <c r="B104" s="314"/>
      <c r="C104" s="51"/>
      <c r="D104" s="36"/>
      <c r="E104" s="36"/>
      <c r="F104" s="36"/>
      <c r="G104" s="36"/>
      <c r="H104" s="34"/>
      <c r="I104" s="149"/>
      <c r="J104" s="33"/>
      <c r="K104" s="296"/>
    </row>
    <row r="105" spans="1:11" x14ac:dyDescent="0.25">
      <c r="A105" s="316"/>
      <c r="B105" s="358"/>
      <c r="C105" s="51"/>
      <c r="D105" s="36"/>
      <c r="E105" s="36"/>
      <c r="F105" s="36"/>
      <c r="G105" s="36"/>
      <c r="H105" s="34"/>
      <c r="I105" s="149"/>
      <c r="J105" s="33"/>
      <c r="K105" s="296"/>
    </row>
    <row r="106" spans="1:11" x14ac:dyDescent="0.25">
      <c r="A106" s="28"/>
      <c r="B106" s="36"/>
      <c r="C106" s="30"/>
      <c r="D106" s="31"/>
      <c r="E106" s="31"/>
      <c r="F106" s="34"/>
      <c r="G106" s="34"/>
      <c r="H106" s="34"/>
      <c r="I106" s="32"/>
      <c r="J106" s="33"/>
      <c r="K106" s="296"/>
    </row>
    <row r="107" spans="1:11" x14ac:dyDescent="0.25">
      <c r="A107" s="28"/>
      <c r="B107" s="36"/>
      <c r="C107" s="30"/>
      <c r="D107" s="36"/>
      <c r="E107" s="36"/>
      <c r="F107" s="34"/>
      <c r="G107" s="34"/>
      <c r="H107" s="359" t="s">
        <v>352</v>
      </c>
      <c r="I107" s="360"/>
      <c r="J107" s="33">
        <f>SUM(J96:J106)</f>
        <v>16</v>
      </c>
      <c r="K107" s="356"/>
    </row>
    <row r="108" spans="1:11" x14ac:dyDescent="0.25">
      <c r="A108" s="294" t="s">
        <v>4</v>
      </c>
      <c r="B108" s="294" t="s">
        <v>336</v>
      </c>
      <c r="C108" s="294" t="s">
        <v>337</v>
      </c>
      <c r="D108" s="307" t="s">
        <v>6</v>
      </c>
      <c r="E108" s="307" t="s">
        <v>338</v>
      </c>
      <c r="F108" s="307" t="s">
        <v>339</v>
      </c>
      <c r="G108" s="294" t="s">
        <v>340</v>
      </c>
      <c r="H108" s="294" t="s">
        <v>341</v>
      </c>
      <c r="I108" s="357" t="s">
        <v>34</v>
      </c>
      <c r="J108" s="294" t="s">
        <v>324</v>
      </c>
      <c r="K108" s="294" t="s">
        <v>342</v>
      </c>
    </row>
    <row r="109" spans="1:11" x14ac:dyDescent="0.25">
      <c r="A109" s="294"/>
      <c r="B109" s="294"/>
      <c r="C109" s="294"/>
      <c r="D109" s="308"/>
      <c r="E109" s="308"/>
      <c r="F109" s="308"/>
      <c r="G109" s="294"/>
      <c r="H109" s="294"/>
      <c r="I109" s="357"/>
      <c r="J109" s="294"/>
      <c r="K109" s="294"/>
    </row>
    <row r="110" spans="1:11" x14ac:dyDescent="0.25">
      <c r="A110" s="28"/>
      <c r="B110" s="29"/>
      <c r="C110" s="30"/>
      <c r="D110" s="30" t="s">
        <v>25</v>
      </c>
      <c r="E110" s="31"/>
      <c r="F110" s="32"/>
      <c r="G110" s="32"/>
      <c r="H110" s="32"/>
      <c r="I110" s="32"/>
      <c r="J110" s="33"/>
      <c r="K110" s="295"/>
    </row>
    <row r="111" spans="1:11" x14ac:dyDescent="0.25">
      <c r="A111" s="309" t="s">
        <v>246</v>
      </c>
      <c r="B111" s="321" t="s">
        <v>247</v>
      </c>
      <c r="C111" s="30"/>
      <c r="D111" s="31"/>
      <c r="E111" s="31"/>
      <c r="F111" s="32"/>
      <c r="G111" s="32"/>
      <c r="H111" s="32"/>
      <c r="I111" s="32"/>
      <c r="J111" s="32"/>
      <c r="K111" s="296"/>
    </row>
    <row r="112" spans="1:11" x14ac:dyDescent="0.25">
      <c r="A112" s="310"/>
      <c r="B112" s="314"/>
      <c r="C112" s="30"/>
      <c r="D112" s="31"/>
      <c r="E112" s="30" t="s">
        <v>1030</v>
      </c>
      <c r="F112" s="52"/>
      <c r="G112" s="34"/>
      <c r="H112" s="34"/>
      <c r="I112" s="32">
        <v>8</v>
      </c>
      <c r="J112" s="33">
        <f>E112*I112</f>
        <v>24.8</v>
      </c>
      <c r="K112" s="296"/>
    </row>
    <row r="113" spans="1:11" x14ac:dyDescent="0.25">
      <c r="A113" s="310"/>
      <c r="B113" s="314"/>
      <c r="C113" s="30"/>
      <c r="D113" s="31"/>
      <c r="E113" s="30"/>
      <c r="F113" s="52"/>
      <c r="G113" s="34"/>
      <c r="H113" s="34"/>
      <c r="I113" s="32"/>
      <c r="J113" s="33"/>
      <c r="K113" s="296"/>
    </row>
    <row r="114" spans="1:11" x14ac:dyDescent="0.25">
      <c r="A114" s="310"/>
      <c r="B114" s="314"/>
      <c r="C114" s="30"/>
      <c r="D114" s="31"/>
      <c r="E114" s="30"/>
      <c r="F114" s="52"/>
      <c r="G114" s="34"/>
      <c r="H114" s="34"/>
      <c r="I114" s="32"/>
      <c r="J114" s="33"/>
      <c r="K114" s="296"/>
    </row>
    <row r="115" spans="1:11" x14ac:dyDescent="0.25">
      <c r="A115" s="310"/>
      <c r="B115" s="314"/>
      <c r="C115" s="51"/>
      <c r="D115" s="36"/>
      <c r="E115" s="51"/>
      <c r="F115" s="51"/>
      <c r="G115" s="34"/>
      <c r="H115" s="34"/>
      <c r="I115" s="149"/>
      <c r="J115" s="33"/>
      <c r="K115" s="296"/>
    </row>
    <row r="116" spans="1:11" x14ac:dyDescent="0.25">
      <c r="A116" s="310"/>
      <c r="B116" s="314"/>
      <c r="C116" s="30"/>
      <c r="D116" s="31"/>
      <c r="E116" s="31"/>
      <c r="F116" s="34"/>
      <c r="G116" s="34"/>
      <c r="H116" s="34"/>
      <c r="I116" s="32"/>
      <c r="J116" s="33"/>
      <c r="K116" s="296"/>
    </row>
    <row r="117" spans="1:11" x14ac:dyDescent="0.25">
      <c r="A117" s="310"/>
      <c r="B117" s="314"/>
      <c r="C117" s="30"/>
      <c r="D117" s="31"/>
      <c r="E117" s="31"/>
      <c r="F117" s="34"/>
      <c r="G117" s="34"/>
      <c r="H117" s="34"/>
      <c r="I117" s="32"/>
      <c r="J117" s="33"/>
      <c r="K117" s="296"/>
    </row>
    <row r="118" spans="1:11" x14ac:dyDescent="0.25">
      <c r="A118" s="310"/>
      <c r="B118" s="314"/>
      <c r="C118" s="30"/>
      <c r="D118" s="31"/>
      <c r="E118" s="31"/>
      <c r="F118" s="34"/>
      <c r="G118" s="34"/>
      <c r="H118" s="34"/>
      <c r="I118" s="32"/>
      <c r="J118" s="33"/>
      <c r="K118" s="296"/>
    </row>
    <row r="119" spans="1:11" x14ac:dyDescent="0.25">
      <c r="A119" s="310"/>
      <c r="B119" s="314"/>
      <c r="C119" s="30"/>
      <c r="D119" s="31"/>
      <c r="E119" s="31"/>
      <c r="F119" s="32"/>
      <c r="G119" s="38"/>
      <c r="H119" s="34"/>
      <c r="I119" s="148"/>
      <c r="J119" s="33"/>
      <c r="K119" s="296"/>
    </row>
    <row r="120" spans="1:11" x14ac:dyDescent="0.25">
      <c r="A120" s="310"/>
      <c r="B120" s="314"/>
      <c r="C120" s="51"/>
      <c r="D120" s="36"/>
      <c r="E120" s="36"/>
      <c r="F120" s="36"/>
      <c r="G120" s="36"/>
      <c r="H120" s="34"/>
      <c r="I120" s="149"/>
      <c r="J120" s="33"/>
      <c r="K120" s="296"/>
    </row>
    <row r="121" spans="1:11" x14ac:dyDescent="0.25">
      <c r="A121" s="316"/>
      <c r="B121" s="358"/>
      <c r="C121" s="51"/>
      <c r="D121" s="36"/>
      <c r="E121" s="36"/>
      <c r="F121" s="36"/>
      <c r="G121" s="36"/>
      <c r="H121" s="34"/>
      <c r="I121" s="149"/>
      <c r="J121" s="33"/>
      <c r="K121" s="296"/>
    </row>
    <row r="122" spans="1:11" x14ac:dyDescent="0.25">
      <c r="A122" s="28"/>
      <c r="B122" s="36"/>
      <c r="C122" s="30"/>
      <c r="D122" s="31"/>
      <c r="E122" s="31"/>
      <c r="F122" s="34"/>
      <c r="G122" s="34"/>
      <c r="H122" s="34"/>
      <c r="I122" s="32"/>
      <c r="J122" s="33"/>
      <c r="K122" s="296"/>
    </row>
    <row r="123" spans="1:11" x14ac:dyDescent="0.25">
      <c r="A123" s="28"/>
      <c r="B123" s="36"/>
      <c r="C123" s="30"/>
      <c r="D123" s="36"/>
      <c r="E123" s="36"/>
      <c r="F123" s="34"/>
      <c r="G123" s="34"/>
      <c r="H123" s="359" t="s">
        <v>352</v>
      </c>
      <c r="I123" s="360"/>
      <c r="J123" s="33">
        <f>SUM(J112:J122)</f>
        <v>24.8</v>
      </c>
      <c r="K123" s="356"/>
    </row>
    <row r="124" spans="1:11" x14ac:dyDescent="0.25">
      <c r="A124" s="294" t="s">
        <v>4</v>
      </c>
      <c r="B124" s="294" t="s">
        <v>336</v>
      </c>
      <c r="C124" s="294" t="s">
        <v>337</v>
      </c>
      <c r="D124" s="307" t="s">
        <v>6</v>
      </c>
      <c r="E124" s="307" t="s">
        <v>338</v>
      </c>
      <c r="F124" s="307" t="s">
        <v>339</v>
      </c>
      <c r="G124" s="294" t="s">
        <v>340</v>
      </c>
      <c r="H124" s="294" t="s">
        <v>341</v>
      </c>
      <c r="I124" s="357" t="s">
        <v>34</v>
      </c>
      <c r="J124" s="294" t="s">
        <v>324</v>
      </c>
      <c r="K124" s="294" t="s">
        <v>342</v>
      </c>
    </row>
    <row r="125" spans="1:11" x14ac:dyDescent="0.25">
      <c r="A125" s="294"/>
      <c r="B125" s="294"/>
      <c r="C125" s="294"/>
      <c r="D125" s="308"/>
      <c r="E125" s="308"/>
      <c r="F125" s="308"/>
      <c r="G125" s="294"/>
      <c r="H125" s="294"/>
      <c r="I125" s="357"/>
      <c r="J125" s="294"/>
      <c r="K125" s="294"/>
    </row>
    <row r="126" spans="1:11" x14ac:dyDescent="0.25">
      <c r="A126" s="28"/>
      <c r="B126" s="29"/>
      <c r="C126" s="30"/>
      <c r="D126" s="30" t="s">
        <v>13</v>
      </c>
      <c r="E126" s="31"/>
      <c r="F126" s="32"/>
      <c r="G126" s="32"/>
      <c r="H126" s="32"/>
      <c r="I126" s="32"/>
      <c r="J126" s="33"/>
      <c r="K126" s="295"/>
    </row>
    <row r="127" spans="1:11" x14ac:dyDescent="0.25">
      <c r="A127" s="309" t="s">
        <v>248</v>
      </c>
      <c r="B127" s="321" t="s">
        <v>249</v>
      </c>
      <c r="C127" s="30"/>
      <c r="D127" s="31"/>
      <c r="E127" s="31"/>
      <c r="F127" s="32"/>
      <c r="G127" s="32"/>
      <c r="H127" s="32"/>
      <c r="I127" s="32"/>
      <c r="J127" s="32"/>
      <c r="K127" s="296"/>
    </row>
    <row r="128" spans="1:11" x14ac:dyDescent="0.25">
      <c r="A128" s="310"/>
      <c r="B128" s="314"/>
      <c r="C128" s="30"/>
      <c r="D128" s="31"/>
      <c r="E128" s="30" t="s">
        <v>928</v>
      </c>
      <c r="F128" s="52"/>
      <c r="G128" s="34">
        <v>1.5</v>
      </c>
      <c r="H128" s="34"/>
      <c r="I128" s="32">
        <v>8</v>
      </c>
      <c r="J128" s="33">
        <f>E128*G128*I128</f>
        <v>72</v>
      </c>
      <c r="K128" s="296"/>
    </row>
    <row r="129" spans="1:11" x14ac:dyDescent="0.25">
      <c r="A129" s="310"/>
      <c r="B129" s="314"/>
      <c r="C129" s="30"/>
      <c r="D129" s="31"/>
      <c r="E129" s="30"/>
      <c r="F129" s="52"/>
      <c r="G129" s="34"/>
      <c r="H129" s="34"/>
      <c r="I129" s="32"/>
      <c r="J129" s="33"/>
      <c r="K129" s="296"/>
    </row>
    <row r="130" spans="1:11" x14ac:dyDescent="0.25">
      <c r="A130" s="310"/>
      <c r="B130" s="314"/>
      <c r="C130" s="30"/>
      <c r="D130" s="31"/>
      <c r="E130" s="30"/>
      <c r="F130" s="52"/>
      <c r="G130" s="34"/>
      <c r="H130" s="34"/>
      <c r="I130" s="32"/>
      <c r="J130" s="33"/>
      <c r="K130" s="296"/>
    </row>
    <row r="131" spans="1:11" x14ac:dyDescent="0.25">
      <c r="A131" s="310"/>
      <c r="B131" s="314"/>
      <c r="C131" s="51"/>
      <c r="D131" s="36"/>
      <c r="E131" s="51"/>
      <c r="F131" s="51"/>
      <c r="G131" s="34"/>
      <c r="H131" s="34"/>
      <c r="I131" s="149"/>
      <c r="J131" s="33"/>
      <c r="K131" s="296"/>
    </row>
    <row r="132" spans="1:11" x14ac:dyDescent="0.25">
      <c r="A132" s="310"/>
      <c r="B132" s="314"/>
      <c r="C132" s="30"/>
      <c r="D132" s="31"/>
      <c r="E132" s="31"/>
      <c r="F132" s="34"/>
      <c r="G132" s="34"/>
      <c r="H132" s="34"/>
      <c r="I132" s="32"/>
      <c r="J132" s="33"/>
      <c r="K132" s="296"/>
    </row>
    <row r="133" spans="1:11" x14ac:dyDescent="0.25">
      <c r="A133" s="310"/>
      <c r="B133" s="314"/>
      <c r="C133" s="30"/>
      <c r="D133" s="31"/>
      <c r="E133" s="31"/>
      <c r="F133" s="34"/>
      <c r="G133" s="34"/>
      <c r="H133" s="34"/>
      <c r="I133" s="32"/>
      <c r="J133" s="33"/>
      <c r="K133" s="296"/>
    </row>
    <row r="134" spans="1:11" x14ac:dyDescent="0.25">
      <c r="A134" s="310"/>
      <c r="B134" s="314"/>
      <c r="C134" s="30"/>
      <c r="D134" s="31"/>
      <c r="E134" s="31"/>
      <c r="F134" s="34"/>
      <c r="G134" s="34"/>
      <c r="H134" s="34"/>
      <c r="I134" s="32"/>
      <c r="J134" s="33"/>
      <c r="K134" s="296"/>
    </row>
    <row r="135" spans="1:11" x14ac:dyDescent="0.25">
      <c r="A135" s="310"/>
      <c r="B135" s="314"/>
      <c r="C135" s="30"/>
      <c r="D135" s="31"/>
      <c r="E135" s="31"/>
      <c r="F135" s="32"/>
      <c r="G135" s="38"/>
      <c r="H135" s="34"/>
      <c r="I135" s="148"/>
      <c r="J135" s="33"/>
      <c r="K135" s="296"/>
    </row>
    <row r="136" spans="1:11" x14ac:dyDescent="0.25">
      <c r="A136" s="310"/>
      <c r="B136" s="314"/>
      <c r="C136" s="51"/>
      <c r="D136" s="36"/>
      <c r="E136" s="36"/>
      <c r="F136" s="36"/>
      <c r="G136" s="36"/>
      <c r="H136" s="34"/>
      <c r="I136" s="149"/>
      <c r="J136" s="33"/>
      <c r="K136" s="296"/>
    </row>
    <row r="137" spans="1:11" x14ac:dyDescent="0.25">
      <c r="A137" s="316"/>
      <c r="B137" s="358"/>
      <c r="C137" s="51"/>
      <c r="D137" s="36"/>
      <c r="E137" s="36"/>
      <c r="F137" s="36"/>
      <c r="G137" s="36"/>
      <c r="H137" s="34"/>
      <c r="I137" s="149"/>
      <c r="J137" s="33"/>
      <c r="K137" s="296"/>
    </row>
    <row r="138" spans="1:11" x14ac:dyDescent="0.25">
      <c r="A138" s="28"/>
      <c r="B138" s="36"/>
      <c r="C138" s="30"/>
      <c r="D138" s="31"/>
      <c r="E138" s="31"/>
      <c r="F138" s="34"/>
      <c r="G138" s="34"/>
      <c r="H138" s="34"/>
      <c r="I138" s="32"/>
      <c r="J138" s="33"/>
      <c r="K138" s="296"/>
    </row>
    <row r="139" spans="1:11" x14ac:dyDescent="0.25">
      <c r="A139" s="28"/>
      <c r="B139" s="36"/>
      <c r="C139" s="30"/>
      <c r="D139" s="36"/>
      <c r="E139" s="36"/>
      <c r="F139" s="34"/>
      <c r="G139" s="34"/>
      <c r="H139" s="359" t="s">
        <v>352</v>
      </c>
      <c r="I139" s="360"/>
      <c r="J139" s="33">
        <f>SUM(J128:J138)</f>
        <v>72</v>
      </c>
      <c r="K139" s="356"/>
    </row>
    <row r="140" spans="1:11" x14ac:dyDescent="0.25">
      <c r="A140" s="294" t="s">
        <v>4</v>
      </c>
      <c r="B140" s="294" t="s">
        <v>336</v>
      </c>
      <c r="C140" s="294" t="s">
        <v>337</v>
      </c>
      <c r="D140" s="307" t="s">
        <v>6</v>
      </c>
      <c r="E140" s="307" t="s">
        <v>338</v>
      </c>
      <c r="F140" s="307" t="s">
        <v>339</v>
      </c>
      <c r="G140" s="294" t="s">
        <v>340</v>
      </c>
      <c r="H140" s="294" t="s">
        <v>341</v>
      </c>
      <c r="I140" s="357" t="s">
        <v>34</v>
      </c>
      <c r="J140" s="294" t="s">
        <v>324</v>
      </c>
      <c r="K140" s="294" t="s">
        <v>342</v>
      </c>
    </row>
    <row r="141" spans="1:11" x14ac:dyDescent="0.25">
      <c r="A141" s="294"/>
      <c r="B141" s="294"/>
      <c r="C141" s="294"/>
      <c r="D141" s="308"/>
      <c r="E141" s="308"/>
      <c r="F141" s="308"/>
      <c r="G141" s="294"/>
      <c r="H141" s="294"/>
      <c r="I141" s="357"/>
      <c r="J141" s="294"/>
      <c r="K141" s="294"/>
    </row>
    <row r="142" spans="1:11" x14ac:dyDescent="0.25">
      <c r="A142" s="28"/>
      <c r="B142" s="29"/>
      <c r="C142" s="30"/>
      <c r="D142" s="30" t="s">
        <v>13</v>
      </c>
      <c r="E142" s="31"/>
      <c r="F142" s="32"/>
      <c r="G142" s="32"/>
      <c r="H142" s="32"/>
      <c r="I142" s="32"/>
      <c r="J142" s="33"/>
      <c r="K142" s="295"/>
    </row>
    <row r="143" spans="1:11" x14ac:dyDescent="0.25">
      <c r="A143" s="309" t="s">
        <v>250</v>
      </c>
      <c r="B143" s="321" t="s">
        <v>251</v>
      </c>
      <c r="C143" s="30"/>
      <c r="D143" s="31"/>
      <c r="E143" s="31"/>
      <c r="F143" s="32"/>
      <c r="G143" s="32"/>
      <c r="H143" s="32"/>
      <c r="I143" s="32"/>
      <c r="J143" s="32"/>
      <c r="K143" s="296"/>
    </row>
    <row r="144" spans="1:11" x14ac:dyDescent="0.25">
      <c r="A144" s="310"/>
      <c r="B144" s="314"/>
      <c r="C144" s="30"/>
      <c r="D144" s="31"/>
      <c r="E144" s="30" t="s">
        <v>1034</v>
      </c>
      <c r="F144" s="52"/>
      <c r="G144" s="34">
        <v>0.3</v>
      </c>
      <c r="H144" s="34"/>
      <c r="I144" s="32">
        <v>8</v>
      </c>
      <c r="J144" s="33">
        <f>E144*G144*I144</f>
        <v>2.04</v>
      </c>
      <c r="K144" s="296"/>
    </row>
    <row r="145" spans="1:11" x14ac:dyDescent="0.25">
      <c r="A145" s="310"/>
      <c r="B145" s="314"/>
      <c r="C145" s="30"/>
      <c r="D145" s="31"/>
      <c r="E145" s="30" t="s">
        <v>1034</v>
      </c>
      <c r="F145" s="52"/>
      <c r="G145" s="34">
        <v>0.75</v>
      </c>
      <c r="H145" s="34"/>
      <c r="I145" s="32">
        <v>8</v>
      </c>
      <c r="J145" s="33">
        <f t="shared" ref="J145:J146" si="1">E145*G145*I145</f>
        <v>5.0999999999999996</v>
      </c>
      <c r="K145" s="296"/>
    </row>
    <row r="146" spans="1:11" x14ac:dyDescent="0.25">
      <c r="A146" s="310"/>
      <c r="B146" s="314"/>
      <c r="C146" s="30"/>
      <c r="D146" s="31"/>
      <c r="E146" s="30" t="s">
        <v>939</v>
      </c>
      <c r="F146" s="52"/>
      <c r="G146" s="34">
        <v>1.2</v>
      </c>
      <c r="H146" s="34"/>
      <c r="I146" s="32">
        <v>8</v>
      </c>
      <c r="J146" s="33">
        <f t="shared" si="1"/>
        <v>4.32</v>
      </c>
      <c r="K146" s="296"/>
    </row>
    <row r="147" spans="1:11" x14ac:dyDescent="0.25">
      <c r="A147" s="310"/>
      <c r="B147" s="314"/>
      <c r="C147" s="51"/>
      <c r="D147" s="36"/>
      <c r="E147" s="51"/>
      <c r="F147" s="51"/>
      <c r="G147" s="34"/>
      <c r="H147" s="34"/>
      <c r="I147" s="149"/>
      <c r="J147" s="33"/>
      <c r="K147" s="296"/>
    </row>
    <row r="148" spans="1:11" x14ac:dyDescent="0.25">
      <c r="A148" s="310"/>
      <c r="B148" s="314"/>
      <c r="C148" s="30"/>
      <c r="D148" s="31"/>
      <c r="E148" s="31"/>
      <c r="F148" s="34"/>
      <c r="G148" s="34"/>
      <c r="H148" s="34"/>
      <c r="I148" s="32"/>
      <c r="J148" s="33"/>
      <c r="K148" s="296"/>
    </row>
    <row r="149" spans="1:11" x14ac:dyDescent="0.25">
      <c r="A149" s="310"/>
      <c r="B149" s="314"/>
      <c r="C149" s="30"/>
      <c r="D149" s="31"/>
      <c r="E149" s="31"/>
      <c r="F149" s="34"/>
      <c r="G149" s="34"/>
      <c r="H149" s="34"/>
      <c r="I149" s="32"/>
      <c r="J149" s="33"/>
      <c r="K149" s="296"/>
    </row>
    <row r="150" spans="1:11" x14ac:dyDescent="0.25">
      <c r="A150" s="310"/>
      <c r="B150" s="314"/>
      <c r="C150" s="30"/>
      <c r="D150" s="31"/>
      <c r="E150" s="31"/>
      <c r="F150" s="34"/>
      <c r="G150" s="34"/>
      <c r="H150" s="34"/>
      <c r="I150" s="32"/>
      <c r="J150" s="33"/>
      <c r="K150" s="296"/>
    </row>
    <row r="151" spans="1:11" x14ac:dyDescent="0.25">
      <c r="A151" s="310"/>
      <c r="B151" s="314"/>
      <c r="C151" s="30"/>
      <c r="D151" s="31"/>
      <c r="E151" s="31"/>
      <c r="F151" s="32"/>
      <c r="G151" s="38"/>
      <c r="H151" s="34"/>
      <c r="I151" s="148"/>
      <c r="J151" s="33"/>
      <c r="K151" s="296"/>
    </row>
    <row r="152" spans="1:11" x14ac:dyDescent="0.25">
      <c r="A152" s="310"/>
      <c r="B152" s="314"/>
      <c r="C152" s="51"/>
      <c r="D152" s="36"/>
      <c r="E152" s="36"/>
      <c r="F152" s="36"/>
      <c r="G152" s="36"/>
      <c r="H152" s="34"/>
      <c r="I152" s="149"/>
      <c r="J152" s="33"/>
      <c r="K152" s="296"/>
    </row>
    <row r="153" spans="1:11" x14ac:dyDescent="0.25">
      <c r="A153" s="316"/>
      <c r="B153" s="358"/>
      <c r="C153" s="51"/>
      <c r="D153" s="36"/>
      <c r="E153" s="36"/>
      <c r="F153" s="36"/>
      <c r="G153" s="36"/>
      <c r="H153" s="34"/>
      <c r="I153" s="149"/>
      <c r="J153" s="33"/>
      <c r="K153" s="296"/>
    </row>
    <row r="154" spans="1:11" x14ac:dyDescent="0.25">
      <c r="A154" s="28"/>
      <c r="B154" s="36"/>
      <c r="C154" s="30"/>
      <c r="D154" s="31"/>
      <c r="E154" s="31"/>
      <c r="F154" s="34"/>
      <c r="G154" s="34"/>
      <c r="H154" s="34"/>
      <c r="I154" s="32"/>
      <c r="J154" s="33"/>
      <c r="K154" s="296"/>
    </row>
    <row r="155" spans="1:11" x14ac:dyDescent="0.25">
      <c r="A155" s="28"/>
      <c r="B155" s="36"/>
      <c r="C155" s="30"/>
      <c r="D155" s="36"/>
      <c r="E155" s="36"/>
      <c r="F155" s="34"/>
      <c r="G155" s="34"/>
      <c r="H155" s="359" t="s">
        <v>352</v>
      </c>
      <c r="I155" s="360"/>
      <c r="J155" s="33">
        <f>SUM(J144:J154)</f>
        <v>11.46</v>
      </c>
      <c r="K155" s="356"/>
    </row>
    <row r="156" spans="1:11" x14ac:dyDescent="0.25">
      <c r="A156" s="294" t="s">
        <v>4</v>
      </c>
      <c r="B156" s="294" t="s">
        <v>336</v>
      </c>
      <c r="C156" s="294" t="s">
        <v>337</v>
      </c>
      <c r="D156" s="307" t="s">
        <v>6</v>
      </c>
      <c r="E156" s="307" t="s">
        <v>338</v>
      </c>
      <c r="F156" s="307" t="s">
        <v>339</v>
      </c>
      <c r="G156" s="294" t="s">
        <v>340</v>
      </c>
      <c r="H156" s="294" t="s">
        <v>341</v>
      </c>
      <c r="I156" s="357" t="s">
        <v>34</v>
      </c>
      <c r="J156" s="294" t="s">
        <v>324</v>
      </c>
      <c r="K156" s="294" t="s">
        <v>342</v>
      </c>
    </row>
    <row r="157" spans="1:11" x14ac:dyDescent="0.25">
      <c r="A157" s="294"/>
      <c r="B157" s="294"/>
      <c r="C157" s="294"/>
      <c r="D157" s="308"/>
      <c r="E157" s="308"/>
      <c r="F157" s="308"/>
      <c r="G157" s="294"/>
      <c r="H157" s="294"/>
      <c r="I157" s="357"/>
      <c r="J157" s="294"/>
      <c r="K157" s="294"/>
    </row>
    <row r="158" spans="1:11" x14ac:dyDescent="0.25">
      <c r="A158" s="28"/>
      <c r="B158" s="29"/>
      <c r="C158" s="30"/>
      <c r="D158" s="30" t="s">
        <v>25</v>
      </c>
      <c r="E158" s="31"/>
      <c r="F158" s="32"/>
      <c r="G158" s="32"/>
      <c r="H158" s="32"/>
      <c r="I158" s="32"/>
      <c r="J158" s="33"/>
      <c r="K158" s="295"/>
    </row>
    <row r="159" spans="1:11" x14ac:dyDescent="0.25">
      <c r="A159" s="309" t="s">
        <v>252</v>
      </c>
      <c r="B159" s="321" t="s">
        <v>253</v>
      </c>
      <c r="C159" s="30"/>
      <c r="D159" s="31"/>
      <c r="E159" s="31"/>
      <c r="F159" s="32"/>
      <c r="G159" s="32"/>
      <c r="H159" s="32"/>
      <c r="I159" s="32"/>
      <c r="J159" s="32"/>
      <c r="K159" s="296"/>
    </row>
    <row r="160" spans="1:11" x14ac:dyDescent="0.25">
      <c r="A160" s="310"/>
      <c r="B160" s="314"/>
      <c r="C160" s="30"/>
      <c r="D160" s="31"/>
      <c r="E160" s="30" t="s">
        <v>1025</v>
      </c>
      <c r="F160" s="52"/>
      <c r="G160" s="34"/>
      <c r="H160" s="34"/>
      <c r="I160" s="32">
        <v>12</v>
      </c>
      <c r="J160" s="33">
        <f>E160*I160</f>
        <v>180</v>
      </c>
      <c r="K160" s="296"/>
    </row>
    <row r="161" spans="1:11" x14ac:dyDescent="0.25">
      <c r="A161" s="310"/>
      <c r="B161" s="314"/>
      <c r="C161" s="30"/>
      <c r="D161" s="31"/>
      <c r="E161" s="30"/>
      <c r="F161" s="52"/>
      <c r="G161" s="34"/>
      <c r="H161" s="34"/>
      <c r="I161" s="32"/>
      <c r="J161" s="33"/>
      <c r="K161" s="296"/>
    </row>
    <row r="162" spans="1:11" x14ac:dyDescent="0.25">
      <c r="A162" s="310"/>
      <c r="B162" s="314"/>
      <c r="C162" s="30"/>
      <c r="D162" s="31"/>
      <c r="E162" s="30"/>
      <c r="F162" s="52"/>
      <c r="G162" s="34"/>
      <c r="H162" s="34"/>
      <c r="I162" s="32"/>
      <c r="J162" s="33"/>
      <c r="K162" s="296"/>
    </row>
    <row r="163" spans="1:11" x14ac:dyDescent="0.25">
      <c r="A163" s="310"/>
      <c r="B163" s="314"/>
      <c r="C163" s="51"/>
      <c r="D163" s="36"/>
      <c r="E163" s="51"/>
      <c r="F163" s="51"/>
      <c r="G163" s="34"/>
      <c r="H163" s="34"/>
      <c r="I163" s="149"/>
      <c r="J163" s="33"/>
      <c r="K163" s="296"/>
    </row>
    <row r="164" spans="1:11" x14ac:dyDescent="0.25">
      <c r="A164" s="310"/>
      <c r="B164" s="314"/>
      <c r="C164" s="30"/>
      <c r="D164" s="31"/>
      <c r="E164" s="31"/>
      <c r="F164" s="34"/>
      <c r="G164" s="34"/>
      <c r="H164" s="34"/>
      <c r="I164" s="32"/>
      <c r="J164" s="33"/>
      <c r="K164" s="296"/>
    </row>
    <row r="165" spans="1:11" x14ac:dyDescent="0.25">
      <c r="A165" s="310"/>
      <c r="B165" s="314"/>
      <c r="C165" s="30"/>
      <c r="D165" s="31"/>
      <c r="E165" s="31"/>
      <c r="F165" s="34"/>
      <c r="G165" s="34"/>
      <c r="H165" s="34"/>
      <c r="I165" s="32"/>
      <c r="J165" s="33"/>
      <c r="K165" s="296"/>
    </row>
    <row r="166" spans="1:11" x14ac:dyDescent="0.25">
      <c r="A166" s="310"/>
      <c r="B166" s="314"/>
      <c r="C166" s="30"/>
      <c r="D166" s="31"/>
      <c r="E166" s="31"/>
      <c r="F166" s="34"/>
      <c r="G166" s="34"/>
      <c r="H166" s="34"/>
      <c r="I166" s="32"/>
      <c r="J166" s="33"/>
      <c r="K166" s="296"/>
    </row>
    <row r="167" spans="1:11" x14ac:dyDescent="0.25">
      <c r="A167" s="310"/>
      <c r="B167" s="314"/>
      <c r="C167" s="30"/>
      <c r="D167" s="31"/>
      <c r="E167" s="31"/>
      <c r="F167" s="32"/>
      <c r="G167" s="38"/>
      <c r="H167" s="34"/>
      <c r="I167" s="148"/>
      <c r="J167" s="33"/>
      <c r="K167" s="296"/>
    </row>
    <row r="168" spans="1:11" x14ac:dyDescent="0.25">
      <c r="A168" s="310"/>
      <c r="B168" s="314"/>
      <c r="C168" s="51"/>
      <c r="D168" s="36"/>
      <c r="E168" s="36"/>
      <c r="F168" s="36"/>
      <c r="G168" s="36"/>
      <c r="H168" s="34"/>
      <c r="I168" s="149"/>
      <c r="J168" s="33"/>
      <c r="K168" s="296"/>
    </row>
    <row r="169" spans="1:11" x14ac:dyDescent="0.25">
      <c r="A169" s="316"/>
      <c r="B169" s="358"/>
      <c r="C169" s="51"/>
      <c r="D169" s="36"/>
      <c r="E169" s="36"/>
      <c r="F169" s="36"/>
      <c r="G169" s="36"/>
      <c r="H169" s="34"/>
      <c r="I169" s="149"/>
      <c r="J169" s="33"/>
      <c r="K169" s="296"/>
    </row>
    <row r="170" spans="1:11" x14ac:dyDescent="0.25">
      <c r="A170" s="28"/>
      <c r="B170" s="36"/>
      <c r="C170" s="30"/>
      <c r="D170" s="31"/>
      <c r="E170" s="31"/>
      <c r="F170" s="34"/>
      <c r="G170" s="34"/>
      <c r="H170" s="34"/>
      <c r="I170" s="32"/>
      <c r="J170" s="33"/>
      <c r="K170" s="296"/>
    </row>
    <row r="171" spans="1:11" x14ac:dyDescent="0.25">
      <c r="A171" s="28"/>
      <c r="B171" s="36"/>
      <c r="C171" s="30"/>
      <c r="D171" s="36"/>
      <c r="E171" s="36"/>
      <c r="F171" s="34"/>
      <c r="G171" s="34"/>
      <c r="H171" s="359" t="s">
        <v>352</v>
      </c>
      <c r="I171" s="360"/>
      <c r="J171" s="33">
        <f>SUM(J160:J170)</f>
        <v>180</v>
      </c>
      <c r="K171" s="356"/>
    </row>
    <row r="172" spans="1:11" x14ac:dyDescent="0.25">
      <c r="A172" s="294" t="s">
        <v>4</v>
      </c>
      <c r="B172" s="294" t="s">
        <v>336</v>
      </c>
      <c r="C172" s="294" t="s">
        <v>337</v>
      </c>
      <c r="D172" s="307" t="s">
        <v>6</v>
      </c>
      <c r="E172" s="307" t="s">
        <v>338</v>
      </c>
      <c r="F172" s="307" t="s">
        <v>339</v>
      </c>
      <c r="G172" s="294" t="s">
        <v>340</v>
      </c>
      <c r="H172" s="294" t="s">
        <v>341</v>
      </c>
      <c r="I172" s="357" t="s">
        <v>34</v>
      </c>
      <c r="J172" s="294" t="s">
        <v>324</v>
      </c>
      <c r="K172" s="294" t="s">
        <v>342</v>
      </c>
    </row>
    <row r="173" spans="1:11" x14ac:dyDescent="0.25">
      <c r="A173" s="294"/>
      <c r="B173" s="294"/>
      <c r="C173" s="294"/>
      <c r="D173" s="308"/>
      <c r="E173" s="308"/>
      <c r="F173" s="308"/>
      <c r="G173" s="294"/>
      <c r="H173" s="294"/>
      <c r="I173" s="357"/>
      <c r="J173" s="294"/>
      <c r="K173" s="294"/>
    </row>
    <row r="174" spans="1:11" x14ac:dyDescent="0.25">
      <c r="A174" s="28"/>
      <c r="B174" s="29"/>
      <c r="C174" s="30"/>
      <c r="D174" s="30" t="s">
        <v>25</v>
      </c>
      <c r="E174" s="31"/>
      <c r="F174" s="32"/>
      <c r="G174" s="32"/>
      <c r="H174" s="32"/>
      <c r="I174" s="32"/>
      <c r="J174" s="33"/>
      <c r="K174" s="295"/>
    </row>
    <row r="175" spans="1:11" x14ac:dyDescent="0.25">
      <c r="A175" s="309" t="s">
        <v>254</v>
      </c>
      <c r="B175" s="321" t="s">
        <v>255</v>
      </c>
      <c r="C175" s="30"/>
      <c r="D175" s="31"/>
      <c r="E175" s="31"/>
      <c r="F175" s="32"/>
      <c r="G175" s="32"/>
      <c r="H175" s="32"/>
      <c r="I175" s="32"/>
      <c r="J175" s="32"/>
      <c r="K175" s="296"/>
    </row>
    <row r="176" spans="1:11" x14ac:dyDescent="0.25">
      <c r="A176" s="310"/>
      <c r="B176" s="314"/>
      <c r="C176" s="30"/>
      <c r="D176" s="31"/>
      <c r="E176" s="30" t="s">
        <v>1035</v>
      </c>
      <c r="F176" s="52"/>
      <c r="G176" s="34"/>
      <c r="H176" s="34"/>
      <c r="I176" s="32">
        <v>8</v>
      </c>
      <c r="J176" s="33">
        <f>E176*I176</f>
        <v>2.4</v>
      </c>
      <c r="K176" s="296"/>
    </row>
    <row r="177" spans="1:11" x14ac:dyDescent="0.25">
      <c r="A177" s="310"/>
      <c r="B177" s="314"/>
      <c r="C177" s="30"/>
      <c r="D177" s="31"/>
      <c r="E177" s="30" t="s">
        <v>1036</v>
      </c>
      <c r="F177" s="52"/>
      <c r="G177" s="34"/>
      <c r="H177" s="34"/>
      <c r="I177" s="32">
        <v>8</v>
      </c>
      <c r="J177" s="33">
        <f t="shared" ref="J177:J178" si="2">E177*I177</f>
        <v>6</v>
      </c>
      <c r="K177" s="296"/>
    </row>
    <row r="178" spans="1:11" x14ac:dyDescent="0.25">
      <c r="A178" s="310"/>
      <c r="B178" s="314"/>
      <c r="C178" s="30"/>
      <c r="D178" s="31"/>
      <c r="E178" s="30" t="s">
        <v>1037</v>
      </c>
      <c r="F178" s="52"/>
      <c r="G178" s="34"/>
      <c r="H178" s="34"/>
      <c r="I178" s="32">
        <v>8</v>
      </c>
      <c r="J178" s="33">
        <f t="shared" si="2"/>
        <v>9.6</v>
      </c>
      <c r="K178" s="296"/>
    </row>
    <row r="179" spans="1:11" x14ac:dyDescent="0.25">
      <c r="A179" s="310"/>
      <c r="B179" s="314"/>
      <c r="C179" s="51"/>
      <c r="D179" s="36"/>
      <c r="E179" s="51"/>
      <c r="F179" s="51"/>
      <c r="G179" s="34"/>
      <c r="H179" s="34"/>
      <c r="I179" s="149"/>
      <c r="J179" s="33"/>
      <c r="K179" s="296"/>
    </row>
    <row r="180" spans="1:11" x14ac:dyDescent="0.25">
      <c r="A180" s="310"/>
      <c r="B180" s="314"/>
      <c r="C180" s="30"/>
      <c r="D180" s="31"/>
      <c r="E180" s="31"/>
      <c r="F180" s="34"/>
      <c r="G180" s="34"/>
      <c r="H180" s="34"/>
      <c r="I180" s="32"/>
      <c r="J180" s="33"/>
      <c r="K180" s="296"/>
    </row>
    <row r="181" spans="1:11" x14ac:dyDescent="0.25">
      <c r="A181" s="310"/>
      <c r="B181" s="314"/>
      <c r="C181" s="30"/>
      <c r="D181" s="31"/>
      <c r="E181" s="31"/>
      <c r="F181" s="34"/>
      <c r="G181" s="34"/>
      <c r="H181" s="34"/>
      <c r="I181" s="32"/>
      <c r="J181" s="33"/>
      <c r="K181" s="296"/>
    </row>
    <row r="182" spans="1:11" x14ac:dyDescent="0.25">
      <c r="A182" s="310"/>
      <c r="B182" s="314"/>
      <c r="C182" s="30"/>
      <c r="D182" s="31"/>
      <c r="E182" s="31"/>
      <c r="F182" s="34"/>
      <c r="G182" s="34"/>
      <c r="H182" s="34"/>
      <c r="I182" s="32"/>
      <c r="J182" s="33"/>
      <c r="K182" s="296"/>
    </row>
    <row r="183" spans="1:11" x14ac:dyDescent="0.25">
      <c r="A183" s="310"/>
      <c r="B183" s="314"/>
      <c r="C183" s="30"/>
      <c r="D183" s="31"/>
      <c r="E183" s="31"/>
      <c r="F183" s="32"/>
      <c r="G183" s="38"/>
      <c r="H183" s="34"/>
      <c r="I183" s="148"/>
      <c r="J183" s="33"/>
      <c r="K183" s="296"/>
    </row>
    <row r="184" spans="1:11" x14ac:dyDescent="0.25">
      <c r="A184" s="310"/>
      <c r="B184" s="314"/>
      <c r="C184" s="51"/>
      <c r="D184" s="36"/>
      <c r="E184" s="36"/>
      <c r="F184" s="36"/>
      <c r="G184" s="36"/>
      <c r="H184" s="34"/>
      <c r="I184" s="149"/>
      <c r="J184" s="33"/>
      <c r="K184" s="296"/>
    </row>
    <row r="185" spans="1:11" x14ac:dyDescent="0.25">
      <c r="A185" s="316"/>
      <c r="B185" s="358"/>
      <c r="C185" s="51"/>
      <c r="D185" s="36"/>
      <c r="E185" s="36"/>
      <c r="F185" s="36"/>
      <c r="G185" s="36"/>
      <c r="H185" s="34"/>
      <c r="I185" s="149"/>
      <c r="J185" s="33"/>
      <c r="K185" s="296"/>
    </row>
    <row r="186" spans="1:11" x14ac:dyDescent="0.25">
      <c r="A186" s="28"/>
      <c r="B186" s="36"/>
      <c r="C186" s="30"/>
      <c r="D186" s="31"/>
      <c r="E186" s="31"/>
      <c r="F186" s="34"/>
      <c r="G186" s="34"/>
      <c r="H186" s="34"/>
      <c r="I186" s="32"/>
      <c r="J186" s="33"/>
      <c r="K186" s="296"/>
    </row>
    <row r="187" spans="1:11" x14ac:dyDescent="0.25">
      <c r="A187" s="28"/>
      <c r="B187" s="36"/>
      <c r="C187" s="30"/>
      <c r="D187" s="36"/>
      <c r="E187" s="36"/>
      <c r="F187" s="34"/>
      <c r="G187" s="34"/>
      <c r="H187" s="359" t="s">
        <v>352</v>
      </c>
      <c r="I187" s="360"/>
      <c r="J187" s="33">
        <f>SUM(J176:J186)</f>
        <v>18</v>
      </c>
      <c r="K187" s="356"/>
    </row>
    <row r="188" spans="1:11" x14ac:dyDescent="0.25">
      <c r="A188" s="294" t="s">
        <v>4</v>
      </c>
      <c r="B188" s="294" t="s">
        <v>336</v>
      </c>
      <c r="C188" s="294" t="s">
        <v>337</v>
      </c>
      <c r="D188" s="307" t="s">
        <v>6</v>
      </c>
      <c r="E188" s="307" t="s">
        <v>338</v>
      </c>
      <c r="F188" s="307" t="s">
        <v>339</v>
      </c>
      <c r="G188" s="294" t="s">
        <v>340</v>
      </c>
      <c r="H188" s="294" t="s">
        <v>341</v>
      </c>
      <c r="I188" s="357" t="s">
        <v>34</v>
      </c>
      <c r="J188" s="294" t="s">
        <v>324</v>
      </c>
      <c r="K188" s="294" t="s">
        <v>342</v>
      </c>
    </row>
    <row r="189" spans="1:11" x14ac:dyDescent="0.25">
      <c r="A189" s="294"/>
      <c r="B189" s="294"/>
      <c r="C189" s="294"/>
      <c r="D189" s="308"/>
      <c r="E189" s="308"/>
      <c r="F189" s="308"/>
      <c r="G189" s="294"/>
      <c r="H189" s="294"/>
      <c r="I189" s="357"/>
      <c r="J189" s="294"/>
      <c r="K189" s="294"/>
    </row>
    <row r="190" spans="1:11" x14ac:dyDescent="0.25">
      <c r="A190" s="28"/>
      <c r="B190" s="29"/>
      <c r="C190" s="30"/>
      <c r="D190" s="30" t="s">
        <v>25</v>
      </c>
      <c r="E190" s="31"/>
      <c r="F190" s="32"/>
      <c r="G190" s="32"/>
      <c r="H190" s="32"/>
      <c r="I190" s="32"/>
      <c r="J190" s="33"/>
      <c r="K190" s="295"/>
    </row>
    <row r="191" spans="1:11" x14ac:dyDescent="0.25">
      <c r="A191" s="309" t="s">
        <v>256</v>
      </c>
      <c r="B191" s="321" t="s">
        <v>257</v>
      </c>
      <c r="C191" s="30"/>
      <c r="D191" s="31"/>
      <c r="E191" s="31"/>
      <c r="F191" s="32"/>
      <c r="G191" s="32"/>
      <c r="H191" s="32"/>
      <c r="I191" s="32"/>
      <c r="J191" s="32"/>
      <c r="K191" s="296"/>
    </row>
    <row r="192" spans="1:11" x14ac:dyDescent="0.25">
      <c r="A192" s="310"/>
      <c r="B192" s="314"/>
      <c r="C192" s="30"/>
      <c r="D192" s="31"/>
      <c r="E192" s="30" t="s">
        <v>1038</v>
      </c>
      <c r="F192" s="52"/>
      <c r="G192" s="34"/>
      <c r="H192" s="34"/>
      <c r="I192" s="32">
        <v>8</v>
      </c>
      <c r="J192" s="33">
        <f>E192*I192</f>
        <v>22.8</v>
      </c>
      <c r="K192" s="296"/>
    </row>
    <row r="193" spans="1:11" x14ac:dyDescent="0.25">
      <c r="A193" s="310"/>
      <c r="B193" s="314"/>
      <c r="C193" s="30"/>
      <c r="D193" s="31"/>
      <c r="E193" s="30"/>
      <c r="F193" s="52"/>
      <c r="G193" s="34"/>
      <c r="H193" s="34"/>
      <c r="I193" s="32"/>
      <c r="J193" s="33"/>
      <c r="K193" s="296"/>
    </row>
    <row r="194" spans="1:11" x14ac:dyDescent="0.25">
      <c r="A194" s="310"/>
      <c r="B194" s="314"/>
      <c r="C194" s="30"/>
      <c r="D194" s="31"/>
      <c r="E194" s="30"/>
      <c r="F194" s="52"/>
      <c r="G194" s="34"/>
      <c r="H194" s="34"/>
      <c r="I194" s="32"/>
      <c r="J194" s="33"/>
      <c r="K194" s="296"/>
    </row>
    <row r="195" spans="1:11" x14ac:dyDescent="0.25">
      <c r="A195" s="310"/>
      <c r="B195" s="314"/>
      <c r="C195" s="51"/>
      <c r="D195" s="36"/>
      <c r="E195" s="51"/>
      <c r="F195" s="51"/>
      <c r="G195" s="34"/>
      <c r="H195" s="34"/>
      <c r="I195" s="149"/>
      <c r="J195" s="33"/>
      <c r="K195" s="296"/>
    </row>
    <row r="196" spans="1:11" x14ac:dyDescent="0.25">
      <c r="A196" s="310"/>
      <c r="B196" s="314"/>
      <c r="C196" s="30"/>
      <c r="D196" s="31"/>
      <c r="E196" s="31"/>
      <c r="F196" s="34"/>
      <c r="G196" s="34"/>
      <c r="H196" s="34"/>
      <c r="I196" s="32"/>
      <c r="J196" s="33"/>
      <c r="K196" s="296"/>
    </row>
    <row r="197" spans="1:11" x14ac:dyDescent="0.25">
      <c r="A197" s="310"/>
      <c r="B197" s="314"/>
      <c r="C197" s="30"/>
      <c r="D197" s="31"/>
      <c r="E197" s="31"/>
      <c r="F197" s="34"/>
      <c r="G197" s="34"/>
      <c r="H197" s="34"/>
      <c r="I197" s="32"/>
      <c r="J197" s="33"/>
      <c r="K197" s="296"/>
    </row>
    <row r="198" spans="1:11" x14ac:dyDescent="0.25">
      <c r="A198" s="310"/>
      <c r="B198" s="314"/>
      <c r="C198" s="30"/>
      <c r="D198" s="31"/>
      <c r="E198" s="31"/>
      <c r="F198" s="34"/>
      <c r="G198" s="34"/>
      <c r="H198" s="34"/>
      <c r="I198" s="32"/>
      <c r="J198" s="33"/>
      <c r="K198" s="296"/>
    </row>
    <row r="199" spans="1:11" x14ac:dyDescent="0.25">
      <c r="A199" s="310"/>
      <c r="B199" s="314"/>
      <c r="C199" s="30"/>
      <c r="D199" s="31"/>
      <c r="E199" s="31"/>
      <c r="F199" s="32"/>
      <c r="G199" s="38"/>
      <c r="H199" s="34"/>
      <c r="I199" s="148"/>
      <c r="J199" s="33"/>
      <c r="K199" s="296"/>
    </row>
    <row r="200" spans="1:11" x14ac:dyDescent="0.25">
      <c r="A200" s="310"/>
      <c r="B200" s="314"/>
      <c r="C200" s="51"/>
      <c r="D200" s="36"/>
      <c r="E200" s="36"/>
      <c r="F200" s="36"/>
      <c r="G200" s="36"/>
      <c r="H200" s="34"/>
      <c r="I200" s="149"/>
      <c r="J200" s="33"/>
      <c r="K200" s="296"/>
    </row>
    <row r="201" spans="1:11" x14ac:dyDescent="0.25">
      <c r="A201" s="316"/>
      <c r="B201" s="358"/>
      <c r="C201" s="51"/>
      <c r="D201" s="36"/>
      <c r="E201" s="36"/>
      <c r="F201" s="36"/>
      <c r="G201" s="36"/>
      <c r="H201" s="34"/>
      <c r="I201" s="149"/>
      <c r="J201" s="33"/>
      <c r="K201" s="296"/>
    </row>
    <row r="202" spans="1:11" x14ac:dyDescent="0.25">
      <c r="A202" s="28"/>
      <c r="B202" s="36"/>
      <c r="C202" s="30"/>
      <c r="D202" s="31"/>
      <c r="E202" s="31"/>
      <c r="F202" s="34"/>
      <c r="G202" s="34"/>
      <c r="H202" s="34"/>
      <c r="I202" s="32"/>
      <c r="J202" s="33"/>
      <c r="K202" s="296"/>
    </row>
    <row r="203" spans="1:11" x14ac:dyDescent="0.25">
      <c r="A203" s="28"/>
      <c r="B203" s="36"/>
      <c r="C203" s="30"/>
      <c r="D203" s="36"/>
      <c r="E203" s="36"/>
      <c r="F203" s="34"/>
      <c r="G203" s="34"/>
      <c r="H203" s="359" t="s">
        <v>352</v>
      </c>
      <c r="I203" s="360"/>
      <c r="J203" s="33">
        <f>SUM(J192:J202)</f>
        <v>22.8</v>
      </c>
      <c r="K203" s="356"/>
    </row>
    <row r="204" spans="1:11" x14ac:dyDescent="0.25">
      <c r="A204" s="294" t="s">
        <v>4</v>
      </c>
      <c r="B204" s="294" t="s">
        <v>336</v>
      </c>
      <c r="C204" s="294" t="s">
        <v>337</v>
      </c>
      <c r="D204" s="307" t="s">
        <v>6</v>
      </c>
      <c r="E204" s="307" t="s">
        <v>338</v>
      </c>
      <c r="F204" s="307" t="s">
        <v>339</v>
      </c>
      <c r="G204" s="294" t="s">
        <v>340</v>
      </c>
      <c r="H204" s="294" t="s">
        <v>341</v>
      </c>
      <c r="I204" s="357" t="s">
        <v>34</v>
      </c>
      <c r="J204" s="294" t="s">
        <v>324</v>
      </c>
      <c r="K204" s="294" t="s">
        <v>342</v>
      </c>
    </row>
    <row r="205" spans="1:11" x14ac:dyDescent="0.25">
      <c r="A205" s="294"/>
      <c r="B205" s="294"/>
      <c r="C205" s="294"/>
      <c r="D205" s="308"/>
      <c r="E205" s="308"/>
      <c r="F205" s="308"/>
      <c r="G205" s="294"/>
      <c r="H205" s="294"/>
      <c r="I205" s="357"/>
      <c r="J205" s="294"/>
      <c r="K205" s="294"/>
    </row>
    <row r="206" spans="1:11" x14ac:dyDescent="0.25">
      <c r="A206" s="28"/>
      <c r="B206" s="29"/>
      <c r="C206" s="30"/>
      <c r="D206" s="30" t="s">
        <v>13</v>
      </c>
      <c r="E206" s="31"/>
      <c r="F206" s="32"/>
      <c r="G206" s="32"/>
      <c r="H206" s="32"/>
      <c r="I206" s="32"/>
      <c r="J206" s="33"/>
      <c r="K206" s="295"/>
    </row>
    <row r="207" spans="1:11" x14ac:dyDescent="0.25">
      <c r="A207" s="309" t="s">
        <v>258</v>
      </c>
      <c r="B207" s="321" t="s">
        <v>259</v>
      </c>
      <c r="C207" s="30"/>
      <c r="D207" s="31"/>
      <c r="E207" s="31"/>
      <c r="F207" s="32"/>
      <c r="G207" s="32"/>
      <c r="H207" s="32"/>
      <c r="I207" s="32"/>
      <c r="J207" s="32"/>
      <c r="K207" s="296"/>
    </row>
    <row r="208" spans="1:11" x14ac:dyDescent="0.25">
      <c r="A208" s="310"/>
      <c r="B208" s="314"/>
      <c r="C208" s="30"/>
      <c r="D208" s="31"/>
      <c r="E208" s="30" t="s">
        <v>1025</v>
      </c>
      <c r="F208" s="52">
        <v>1</v>
      </c>
      <c r="G208" s="34"/>
      <c r="H208" s="34"/>
      <c r="I208" s="32">
        <v>6</v>
      </c>
      <c r="J208" s="33">
        <f>E208*F208*I208</f>
        <v>90</v>
      </c>
      <c r="K208" s="296"/>
    </row>
    <row r="209" spans="1:11" x14ac:dyDescent="0.25">
      <c r="A209" s="310"/>
      <c r="B209" s="314"/>
      <c r="C209" s="30"/>
      <c r="D209" s="31"/>
      <c r="E209" s="30"/>
      <c r="F209" s="52"/>
      <c r="G209" s="34"/>
      <c r="H209" s="34"/>
      <c r="I209" s="32"/>
      <c r="J209" s="33"/>
      <c r="K209" s="296"/>
    </row>
    <row r="210" spans="1:11" x14ac:dyDescent="0.25">
      <c r="A210" s="310"/>
      <c r="B210" s="314"/>
      <c r="C210" s="30"/>
      <c r="D210" s="31"/>
      <c r="E210" s="30"/>
      <c r="F210" s="52"/>
      <c r="G210" s="34"/>
      <c r="H210" s="34"/>
      <c r="I210" s="32"/>
      <c r="J210" s="33"/>
      <c r="K210" s="296"/>
    </row>
    <row r="211" spans="1:11" x14ac:dyDescent="0.25">
      <c r="A211" s="310"/>
      <c r="B211" s="314"/>
      <c r="C211" s="51"/>
      <c r="D211" s="36"/>
      <c r="E211" s="51"/>
      <c r="F211" s="51"/>
      <c r="G211" s="34"/>
      <c r="H211" s="34"/>
      <c r="I211" s="149"/>
      <c r="J211" s="33"/>
      <c r="K211" s="296"/>
    </row>
    <row r="212" spans="1:11" x14ac:dyDescent="0.25">
      <c r="A212" s="310"/>
      <c r="B212" s="314"/>
      <c r="C212" s="30"/>
      <c r="D212" s="31"/>
      <c r="E212" s="31"/>
      <c r="F212" s="34"/>
      <c r="G212" s="34"/>
      <c r="H212" s="34"/>
      <c r="I212" s="32"/>
      <c r="J212" s="33"/>
      <c r="K212" s="296"/>
    </row>
    <row r="213" spans="1:11" x14ac:dyDescent="0.25">
      <c r="A213" s="310"/>
      <c r="B213" s="314"/>
      <c r="C213" s="30"/>
      <c r="D213" s="31"/>
      <c r="E213" s="31"/>
      <c r="F213" s="34"/>
      <c r="G213" s="34"/>
      <c r="H213" s="34"/>
      <c r="I213" s="32"/>
      <c r="J213" s="33"/>
      <c r="K213" s="296"/>
    </row>
    <row r="214" spans="1:11" x14ac:dyDescent="0.25">
      <c r="A214" s="310"/>
      <c r="B214" s="314"/>
      <c r="C214" s="30"/>
      <c r="D214" s="31"/>
      <c r="E214" s="31"/>
      <c r="F214" s="34"/>
      <c r="G214" s="34"/>
      <c r="H214" s="34"/>
      <c r="I214" s="32"/>
      <c r="J214" s="33"/>
      <c r="K214" s="296"/>
    </row>
    <row r="215" spans="1:11" x14ac:dyDescent="0.25">
      <c r="A215" s="310"/>
      <c r="B215" s="314"/>
      <c r="C215" s="30"/>
      <c r="D215" s="31"/>
      <c r="E215" s="31"/>
      <c r="F215" s="32"/>
      <c r="G215" s="38"/>
      <c r="H215" s="34"/>
      <c r="I215" s="148"/>
      <c r="J215" s="33"/>
      <c r="K215" s="296"/>
    </row>
    <row r="216" spans="1:11" x14ac:dyDescent="0.25">
      <c r="A216" s="310"/>
      <c r="B216" s="314"/>
      <c r="C216" s="51"/>
      <c r="D216" s="36"/>
      <c r="E216" s="36"/>
      <c r="F216" s="36"/>
      <c r="G216" s="36"/>
      <c r="H216" s="34"/>
      <c r="I216" s="149"/>
      <c r="J216" s="33"/>
      <c r="K216" s="296"/>
    </row>
    <row r="217" spans="1:11" x14ac:dyDescent="0.25">
      <c r="A217" s="316"/>
      <c r="B217" s="358"/>
      <c r="C217" s="51"/>
      <c r="D217" s="36"/>
      <c r="E217" s="36"/>
      <c r="F217" s="36"/>
      <c r="G217" s="36"/>
      <c r="H217" s="34"/>
      <c r="I217" s="149"/>
      <c r="J217" s="33"/>
      <c r="K217" s="296"/>
    </row>
    <row r="218" spans="1:11" x14ac:dyDescent="0.25">
      <c r="A218" s="28"/>
      <c r="B218" s="36"/>
      <c r="C218" s="30"/>
      <c r="D218" s="31"/>
      <c r="E218" s="31"/>
      <c r="F218" s="34"/>
      <c r="G218" s="34"/>
      <c r="H218" s="34"/>
      <c r="I218" s="32"/>
      <c r="J218" s="33"/>
      <c r="K218" s="296"/>
    </row>
    <row r="219" spans="1:11" x14ac:dyDescent="0.25">
      <c r="A219" s="28"/>
      <c r="B219" s="36"/>
      <c r="C219" s="30"/>
      <c r="D219" s="36"/>
      <c r="E219" s="36"/>
      <c r="F219" s="34"/>
      <c r="G219" s="34"/>
      <c r="H219" s="359" t="s">
        <v>352</v>
      </c>
      <c r="I219" s="360"/>
      <c r="J219" s="33">
        <f>SUM(J208:J218)</f>
        <v>90</v>
      </c>
      <c r="K219" s="356"/>
    </row>
    <row r="220" spans="1:11" x14ac:dyDescent="0.25">
      <c r="A220" s="294" t="s">
        <v>4</v>
      </c>
      <c r="B220" s="294" t="s">
        <v>336</v>
      </c>
      <c r="C220" s="294" t="s">
        <v>337</v>
      </c>
      <c r="D220" s="307" t="s">
        <v>6</v>
      </c>
      <c r="E220" s="307" t="s">
        <v>338</v>
      </c>
      <c r="F220" s="307" t="s">
        <v>339</v>
      </c>
      <c r="G220" s="294" t="s">
        <v>340</v>
      </c>
      <c r="H220" s="294" t="s">
        <v>341</v>
      </c>
      <c r="I220" s="357" t="s">
        <v>34</v>
      </c>
      <c r="J220" s="294" t="s">
        <v>324</v>
      </c>
      <c r="K220" s="294" t="s">
        <v>342</v>
      </c>
    </row>
    <row r="221" spans="1:11" x14ac:dyDescent="0.25">
      <c r="A221" s="294"/>
      <c r="B221" s="294"/>
      <c r="C221" s="294"/>
      <c r="D221" s="308"/>
      <c r="E221" s="308"/>
      <c r="F221" s="308"/>
      <c r="G221" s="294"/>
      <c r="H221" s="294"/>
      <c r="I221" s="357"/>
      <c r="J221" s="294"/>
      <c r="K221" s="294"/>
    </row>
    <row r="222" spans="1:11" x14ac:dyDescent="0.25">
      <c r="A222" s="28"/>
      <c r="B222" s="29"/>
      <c r="C222" s="30"/>
      <c r="D222" s="30" t="s">
        <v>13</v>
      </c>
      <c r="E222" s="31"/>
      <c r="F222" s="32"/>
      <c r="G222" s="32"/>
      <c r="H222" s="32"/>
      <c r="I222" s="32"/>
      <c r="J222" s="33"/>
      <c r="K222" s="295"/>
    </row>
    <row r="223" spans="1:11" x14ac:dyDescent="0.25">
      <c r="A223" s="309" t="s">
        <v>260</v>
      </c>
      <c r="B223" s="321" t="s">
        <v>103</v>
      </c>
      <c r="C223" s="30"/>
      <c r="D223" s="31"/>
      <c r="E223" s="31"/>
      <c r="F223" s="32"/>
      <c r="G223" s="32"/>
      <c r="H223" s="32"/>
      <c r="I223" s="32"/>
      <c r="J223" s="32"/>
      <c r="K223" s="296"/>
    </row>
    <row r="224" spans="1:11" x14ac:dyDescent="0.25">
      <c r="A224" s="310"/>
      <c r="B224" s="314"/>
      <c r="C224" s="30"/>
      <c r="D224" s="31"/>
      <c r="E224" s="30" t="s">
        <v>939</v>
      </c>
      <c r="F224" s="52">
        <v>1</v>
      </c>
      <c r="G224" s="34"/>
      <c r="H224" s="34"/>
      <c r="I224" s="32">
        <v>4</v>
      </c>
      <c r="J224" s="33">
        <f>E224*F224*I224</f>
        <v>1.8</v>
      </c>
      <c r="K224" s="296"/>
    </row>
    <row r="225" spans="1:11" x14ac:dyDescent="0.25">
      <c r="A225" s="310"/>
      <c r="B225" s="314"/>
      <c r="C225" s="30"/>
      <c r="D225" s="31"/>
      <c r="E225" s="30" t="s">
        <v>990</v>
      </c>
      <c r="F225" s="52">
        <v>1</v>
      </c>
      <c r="G225" s="34"/>
      <c r="H225" s="34"/>
      <c r="I225" s="32">
        <v>4</v>
      </c>
      <c r="J225" s="33">
        <f t="shared" ref="J225:J229" si="3">E225*F225*I225</f>
        <v>3.6</v>
      </c>
      <c r="K225" s="296"/>
    </row>
    <row r="226" spans="1:11" x14ac:dyDescent="0.25">
      <c r="A226" s="310"/>
      <c r="B226" s="314"/>
      <c r="C226" s="30"/>
      <c r="D226" s="31"/>
      <c r="E226" s="30" t="s">
        <v>1039</v>
      </c>
      <c r="F226" s="52">
        <v>1</v>
      </c>
      <c r="G226" s="34"/>
      <c r="H226" s="34"/>
      <c r="I226" s="32">
        <v>4</v>
      </c>
      <c r="J226" s="33">
        <f t="shared" si="3"/>
        <v>5.4</v>
      </c>
      <c r="K226" s="296"/>
    </row>
    <row r="227" spans="1:11" x14ac:dyDescent="0.25">
      <c r="A227" s="310"/>
      <c r="B227" s="314"/>
      <c r="C227" s="51"/>
      <c r="D227" s="36"/>
      <c r="E227" s="51">
        <v>0.35</v>
      </c>
      <c r="F227" s="51">
        <v>1</v>
      </c>
      <c r="G227" s="34"/>
      <c r="H227" s="34"/>
      <c r="I227" s="149">
        <v>6</v>
      </c>
      <c r="J227" s="33">
        <f t="shared" si="3"/>
        <v>2.0999999999999996</v>
      </c>
      <c r="K227" s="296"/>
    </row>
    <row r="228" spans="1:11" x14ac:dyDescent="0.25">
      <c r="A228" s="310"/>
      <c r="B228" s="314"/>
      <c r="C228" s="30"/>
      <c r="D228" s="31"/>
      <c r="E228" s="31" t="s">
        <v>991</v>
      </c>
      <c r="F228" s="34">
        <v>1</v>
      </c>
      <c r="G228" s="34"/>
      <c r="H228" s="34"/>
      <c r="I228" s="32">
        <v>6</v>
      </c>
      <c r="J228" s="33">
        <f t="shared" si="3"/>
        <v>4.8000000000000007</v>
      </c>
      <c r="K228" s="296"/>
    </row>
    <row r="229" spans="1:11" x14ac:dyDescent="0.25">
      <c r="A229" s="310"/>
      <c r="B229" s="314"/>
      <c r="C229" s="30"/>
      <c r="D229" s="31"/>
      <c r="E229" s="31" t="s">
        <v>1040</v>
      </c>
      <c r="F229" s="34">
        <v>1</v>
      </c>
      <c r="G229" s="34"/>
      <c r="H229" s="34"/>
      <c r="I229" s="32">
        <v>6</v>
      </c>
      <c r="J229" s="33">
        <f t="shared" si="3"/>
        <v>7.5</v>
      </c>
      <c r="K229" s="296"/>
    </row>
    <row r="230" spans="1:11" x14ac:dyDescent="0.25">
      <c r="A230" s="310"/>
      <c r="B230" s="314"/>
      <c r="C230" s="30"/>
      <c r="D230" s="31"/>
      <c r="E230" s="31"/>
      <c r="F230" s="34"/>
      <c r="G230" s="34"/>
      <c r="H230" s="34"/>
      <c r="I230" s="32"/>
      <c r="J230" s="33"/>
      <c r="K230" s="296"/>
    </row>
    <row r="231" spans="1:11" x14ac:dyDescent="0.25">
      <c r="A231" s="310"/>
      <c r="B231" s="314"/>
      <c r="C231" s="30"/>
      <c r="D231" s="31"/>
      <c r="E231" s="31"/>
      <c r="F231" s="32"/>
      <c r="G231" s="38"/>
      <c r="H231" s="34"/>
      <c r="I231" s="148"/>
      <c r="J231" s="33"/>
      <c r="K231" s="296"/>
    </row>
    <row r="232" spans="1:11" x14ac:dyDescent="0.25">
      <c r="A232" s="310"/>
      <c r="B232" s="314"/>
      <c r="C232" s="51"/>
      <c r="D232" s="36"/>
      <c r="E232" s="36"/>
      <c r="F232" s="36"/>
      <c r="G232" s="36"/>
      <c r="H232" s="34"/>
      <c r="I232" s="149"/>
      <c r="J232" s="33"/>
      <c r="K232" s="296"/>
    </row>
    <row r="233" spans="1:11" x14ac:dyDescent="0.25">
      <c r="A233" s="316"/>
      <c r="B233" s="358"/>
      <c r="C233" s="51"/>
      <c r="D233" s="36"/>
      <c r="E233" s="36"/>
      <c r="F233" s="36"/>
      <c r="G233" s="36"/>
      <c r="H233" s="34"/>
      <c r="I233" s="149"/>
      <c r="J233" s="33"/>
      <c r="K233" s="296"/>
    </row>
    <row r="234" spans="1:11" x14ac:dyDescent="0.25">
      <c r="A234" s="28"/>
      <c r="B234" s="36"/>
      <c r="C234" s="30"/>
      <c r="D234" s="31"/>
      <c r="E234" s="31"/>
      <c r="F234" s="34"/>
      <c r="G234" s="34"/>
      <c r="H234" s="34"/>
      <c r="I234" s="32"/>
      <c r="J234" s="33"/>
      <c r="K234" s="296"/>
    </row>
    <row r="235" spans="1:11" x14ac:dyDescent="0.25">
      <c r="A235" s="28"/>
      <c r="B235" s="36"/>
      <c r="C235" s="30"/>
      <c r="D235" s="36"/>
      <c r="E235" s="36"/>
      <c r="F235" s="34"/>
      <c r="G235" s="34"/>
      <c r="H235" s="359" t="s">
        <v>352</v>
      </c>
      <c r="I235" s="360"/>
      <c r="J235" s="33">
        <f>SUM(J224:J234)</f>
        <v>25.200000000000003</v>
      </c>
      <c r="K235" s="356"/>
    </row>
    <row r="236" spans="1:11" x14ac:dyDescent="0.25">
      <c r="A236" s="294" t="s">
        <v>4</v>
      </c>
      <c r="B236" s="294" t="s">
        <v>336</v>
      </c>
      <c r="C236" s="294" t="s">
        <v>337</v>
      </c>
      <c r="D236" s="307" t="s">
        <v>6</v>
      </c>
      <c r="E236" s="307" t="s">
        <v>338</v>
      </c>
      <c r="F236" s="307" t="s">
        <v>339</v>
      </c>
      <c r="G236" s="294" t="s">
        <v>340</v>
      </c>
      <c r="H236" s="294" t="s">
        <v>341</v>
      </c>
      <c r="I236" s="357" t="s">
        <v>34</v>
      </c>
      <c r="J236" s="294" t="s">
        <v>324</v>
      </c>
      <c r="K236" s="294" t="s">
        <v>342</v>
      </c>
    </row>
    <row r="237" spans="1:11" x14ac:dyDescent="0.25">
      <c r="A237" s="294"/>
      <c r="B237" s="294"/>
      <c r="C237" s="294"/>
      <c r="D237" s="308"/>
      <c r="E237" s="308"/>
      <c r="F237" s="308"/>
      <c r="G237" s="294"/>
      <c r="H237" s="294"/>
      <c r="I237" s="357"/>
      <c r="J237" s="294"/>
      <c r="K237" s="294"/>
    </row>
    <row r="238" spans="1:11" x14ac:dyDescent="0.25">
      <c r="A238" s="28"/>
      <c r="B238" s="29"/>
      <c r="C238" s="30"/>
      <c r="D238" s="30" t="s">
        <v>25</v>
      </c>
      <c r="E238" s="31"/>
      <c r="F238" s="32"/>
      <c r="G238" s="32"/>
      <c r="H238" s="32"/>
      <c r="I238" s="32"/>
      <c r="J238" s="33"/>
      <c r="K238" s="295"/>
    </row>
    <row r="239" spans="1:11" x14ac:dyDescent="0.25">
      <c r="A239" s="309" t="s">
        <v>261</v>
      </c>
      <c r="B239" s="321" t="s">
        <v>262</v>
      </c>
      <c r="C239" s="30"/>
      <c r="D239" s="31"/>
      <c r="E239" s="31"/>
      <c r="F239" s="32"/>
      <c r="G239" s="32"/>
      <c r="H239" s="32"/>
      <c r="I239" s="32"/>
      <c r="J239" s="32"/>
      <c r="K239" s="296"/>
    </row>
    <row r="240" spans="1:11" x14ac:dyDescent="0.25">
      <c r="A240" s="310"/>
      <c r="B240" s="314"/>
      <c r="C240" s="30" t="s">
        <v>1041</v>
      </c>
      <c r="D240" s="31"/>
      <c r="E240" s="30" t="s">
        <v>1025</v>
      </c>
      <c r="F240" s="52">
        <v>1</v>
      </c>
      <c r="G240" s="34"/>
      <c r="H240" s="34"/>
      <c r="I240" s="32">
        <v>6</v>
      </c>
      <c r="J240" s="33">
        <f>E240*F240*I240</f>
        <v>90</v>
      </c>
      <c r="K240" s="296"/>
    </row>
    <row r="241" spans="1:11" x14ac:dyDescent="0.25">
      <c r="A241" s="310"/>
      <c r="B241" s="314"/>
      <c r="C241" s="30"/>
      <c r="D241" s="31"/>
      <c r="E241" s="30" t="s">
        <v>939</v>
      </c>
      <c r="F241" s="52">
        <v>1</v>
      </c>
      <c r="G241" s="34"/>
      <c r="H241" s="34"/>
      <c r="I241" s="32">
        <v>4</v>
      </c>
      <c r="J241" s="33">
        <f>E241*F241*I241</f>
        <v>1.8</v>
      </c>
      <c r="K241" s="296"/>
    </row>
    <row r="242" spans="1:11" x14ac:dyDescent="0.25">
      <c r="A242" s="310"/>
      <c r="B242" s="314"/>
      <c r="C242" s="30"/>
      <c r="D242" s="31"/>
      <c r="E242" s="30" t="s">
        <v>990</v>
      </c>
      <c r="F242" s="52">
        <v>1</v>
      </c>
      <c r="G242" s="34"/>
      <c r="H242" s="34"/>
      <c r="I242" s="32">
        <v>4</v>
      </c>
      <c r="J242" s="33">
        <f t="shared" ref="J242:J246" si="4">E242*F242*I242</f>
        <v>3.6</v>
      </c>
      <c r="K242" s="296"/>
    </row>
    <row r="243" spans="1:11" x14ac:dyDescent="0.25">
      <c r="A243" s="310"/>
      <c r="B243" s="314"/>
      <c r="C243" s="51"/>
      <c r="D243" s="36"/>
      <c r="E243" s="30" t="s">
        <v>1039</v>
      </c>
      <c r="F243" s="52">
        <v>1</v>
      </c>
      <c r="G243" s="34"/>
      <c r="H243" s="34"/>
      <c r="I243" s="32">
        <v>4</v>
      </c>
      <c r="J243" s="33">
        <f t="shared" si="4"/>
        <v>5.4</v>
      </c>
      <c r="K243" s="296"/>
    </row>
    <row r="244" spans="1:11" x14ac:dyDescent="0.25">
      <c r="A244" s="310"/>
      <c r="B244" s="314"/>
      <c r="C244" s="30"/>
      <c r="D244" s="31"/>
      <c r="E244" s="51">
        <v>0.35</v>
      </c>
      <c r="F244" s="51">
        <v>1</v>
      </c>
      <c r="G244" s="34"/>
      <c r="H244" s="34"/>
      <c r="I244" s="149">
        <v>6</v>
      </c>
      <c r="J244" s="33">
        <f t="shared" si="4"/>
        <v>2.0999999999999996</v>
      </c>
      <c r="K244" s="296"/>
    </row>
    <row r="245" spans="1:11" x14ac:dyDescent="0.25">
      <c r="A245" s="310"/>
      <c r="B245" s="314"/>
      <c r="C245" s="30"/>
      <c r="D245" s="31"/>
      <c r="E245" s="31" t="s">
        <v>991</v>
      </c>
      <c r="F245" s="34">
        <v>1</v>
      </c>
      <c r="G245" s="34"/>
      <c r="H245" s="34"/>
      <c r="I245" s="32">
        <v>6</v>
      </c>
      <c r="J245" s="33">
        <f t="shared" si="4"/>
        <v>4.8000000000000007</v>
      </c>
      <c r="K245" s="296"/>
    </row>
    <row r="246" spans="1:11" x14ac:dyDescent="0.25">
      <c r="A246" s="310"/>
      <c r="B246" s="314"/>
      <c r="C246" s="30"/>
      <c r="D246" s="31"/>
      <c r="E246" s="31" t="s">
        <v>1040</v>
      </c>
      <c r="F246" s="34">
        <v>1</v>
      </c>
      <c r="G246" s="34"/>
      <c r="H246" s="34"/>
      <c r="I246" s="32">
        <v>6</v>
      </c>
      <c r="J246" s="33">
        <f t="shared" si="4"/>
        <v>7.5</v>
      </c>
      <c r="K246" s="296"/>
    </row>
    <row r="247" spans="1:11" x14ac:dyDescent="0.25">
      <c r="A247" s="310"/>
      <c r="B247" s="314"/>
      <c r="C247" s="30"/>
      <c r="D247" s="31"/>
      <c r="E247" s="31"/>
      <c r="F247" s="32"/>
      <c r="G247" s="38"/>
      <c r="H247" s="34"/>
      <c r="I247" s="148"/>
      <c r="J247" s="33"/>
      <c r="K247" s="296"/>
    </row>
    <row r="248" spans="1:11" x14ac:dyDescent="0.25">
      <c r="A248" s="310"/>
      <c r="B248" s="314"/>
      <c r="C248" s="51"/>
      <c r="D248" s="36"/>
      <c r="E248" s="36"/>
      <c r="F248" s="36"/>
      <c r="G248" s="36"/>
      <c r="H248" s="34"/>
      <c r="I248" s="149"/>
      <c r="J248" s="33"/>
      <c r="K248" s="296"/>
    </row>
    <row r="249" spans="1:11" x14ac:dyDescent="0.25">
      <c r="A249" s="316"/>
      <c r="B249" s="358"/>
      <c r="C249" s="51"/>
      <c r="D249" s="36"/>
      <c r="E249" s="36"/>
      <c r="F249" s="36"/>
      <c r="G249" s="36"/>
      <c r="H249" s="34"/>
      <c r="I249" s="149"/>
      <c r="J249" s="33"/>
      <c r="K249" s="296"/>
    </row>
    <row r="250" spans="1:11" x14ac:dyDescent="0.25">
      <c r="A250" s="28"/>
      <c r="B250" s="36"/>
      <c r="C250" s="30"/>
      <c r="D250" s="31"/>
      <c r="E250" s="31"/>
      <c r="F250" s="34"/>
      <c r="G250" s="34"/>
      <c r="H250" s="34"/>
      <c r="I250" s="32"/>
      <c r="J250" s="33"/>
      <c r="K250" s="296"/>
    </row>
    <row r="251" spans="1:11" x14ac:dyDescent="0.25">
      <c r="A251" s="28"/>
      <c r="B251" s="36"/>
      <c r="C251" s="30"/>
      <c r="D251" s="36"/>
      <c r="E251" s="36"/>
      <c r="F251" s="34"/>
      <c r="G251" s="34"/>
      <c r="H251" s="359" t="s">
        <v>352</v>
      </c>
      <c r="I251" s="360"/>
      <c r="J251" s="33">
        <f>SUM(J240:J250)</f>
        <v>115.19999999999999</v>
      </c>
      <c r="K251" s="356"/>
    </row>
    <row r="252" spans="1:11" x14ac:dyDescent="0.25">
      <c r="A252" s="294" t="s">
        <v>4</v>
      </c>
      <c r="B252" s="294" t="s">
        <v>336</v>
      </c>
      <c r="C252" s="294" t="s">
        <v>337</v>
      </c>
      <c r="D252" s="307" t="s">
        <v>6</v>
      </c>
      <c r="E252" s="307" t="s">
        <v>338</v>
      </c>
      <c r="F252" s="307" t="s">
        <v>339</v>
      </c>
      <c r="G252" s="294" t="s">
        <v>340</v>
      </c>
      <c r="H252" s="294" t="s">
        <v>341</v>
      </c>
      <c r="I252" s="357" t="s">
        <v>34</v>
      </c>
      <c r="J252" s="294" t="s">
        <v>324</v>
      </c>
      <c r="K252" s="294" t="s">
        <v>342</v>
      </c>
    </row>
    <row r="253" spans="1:11" x14ac:dyDescent="0.25">
      <c r="A253" s="294"/>
      <c r="B253" s="294"/>
      <c r="C253" s="294"/>
      <c r="D253" s="308"/>
      <c r="E253" s="308"/>
      <c r="F253" s="308"/>
      <c r="G253" s="294"/>
      <c r="H253" s="294"/>
      <c r="I253" s="357"/>
      <c r="J253" s="294"/>
      <c r="K253" s="294"/>
    </row>
    <row r="254" spans="1:11" x14ac:dyDescent="0.25">
      <c r="A254" s="28"/>
      <c r="B254" s="29"/>
      <c r="C254" s="30"/>
      <c r="D254" s="30" t="s">
        <v>13</v>
      </c>
      <c r="E254" s="31"/>
      <c r="F254" s="32"/>
      <c r="G254" s="32"/>
      <c r="H254" s="32"/>
      <c r="I254" s="32"/>
      <c r="J254" s="33"/>
      <c r="K254" s="295"/>
    </row>
    <row r="255" spans="1:11" x14ac:dyDescent="0.25">
      <c r="A255" s="309" t="s">
        <v>263</v>
      </c>
      <c r="B255" s="321" t="s">
        <v>264</v>
      </c>
      <c r="C255" s="30"/>
      <c r="D255" s="31"/>
      <c r="E255" s="31"/>
      <c r="F255" s="32"/>
      <c r="G255" s="32"/>
      <c r="H255" s="32"/>
      <c r="I255" s="32"/>
      <c r="J255" s="32"/>
      <c r="K255" s="296"/>
    </row>
    <row r="256" spans="1:11" x14ac:dyDescent="0.25">
      <c r="A256" s="310"/>
      <c r="B256" s="314"/>
      <c r="C256" s="30"/>
      <c r="D256" s="31"/>
      <c r="E256" s="30" t="s">
        <v>1025</v>
      </c>
      <c r="F256" s="52">
        <v>3</v>
      </c>
      <c r="G256" s="34"/>
      <c r="H256" s="34"/>
      <c r="I256" s="32">
        <v>2</v>
      </c>
      <c r="J256" s="33">
        <f>E256*F256*I256</f>
        <v>90</v>
      </c>
      <c r="K256" s="296"/>
    </row>
    <row r="257" spans="1:11" x14ac:dyDescent="0.25">
      <c r="A257" s="310"/>
      <c r="B257" s="314"/>
      <c r="C257" s="30"/>
      <c r="D257" s="31"/>
      <c r="E257" s="30"/>
      <c r="F257" s="52"/>
      <c r="G257" s="34"/>
      <c r="H257" s="34"/>
      <c r="I257" s="32"/>
      <c r="J257" s="33"/>
      <c r="K257" s="296"/>
    </row>
    <row r="258" spans="1:11" x14ac:dyDescent="0.25">
      <c r="A258" s="310"/>
      <c r="B258" s="314"/>
      <c r="C258" s="30"/>
      <c r="D258" s="31"/>
      <c r="E258" s="30"/>
      <c r="F258" s="52"/>
      <c r="G258" s="34"/>
      <c r="H258" s="34"/>
      <c r="I258" s="32"/>
      <c r="J258" s="33"/>
      <c r="K258" s="296"/>
    </row>
    <row r="259" spans="1:11" x14ac:dyDescent="0.25">
      <c r="A259" s="310"/>
      <c r="B259" s="314"/>
      <c r="C259" s="51"/>
      <c r="D259" s="36"/>
      <c r="E259" s="51"/>
      <c r="F259" s="51"/>
      <c r="G259" s="34"/>
      <c r="H259" s="34"/>
      <c r="I259" s="149"/>
      <c r="J259" s="33"/>
      <c r="K259" s="296"/>
    </row>
    <row r="260" spans="1:11" x14ac:dyDescent="0.25">
      <c r="A260" s="310"/>
      <c r="B260" s="314"/>
      <c r="C260" s="30"/>
      <c r="D260" s="31"/>
      <c r="E260" s="31"/>
      <c r="F260" s="34"/>
      <c r="G260" s="34"/>
      <c r="H260" s="34"/>
      <c r="I260" s="32"/>
      <c r="J260" s="33"/>
      <c r="K260" s="296"/>
    </row>
    <row r="261" spans="1:11" x14ac:dyDescent="0.25">
      <c r="A261" s="310"/>
      <c r="B261" s="314"/>
      <c r="C261" s="30"/>
      <c r="D261" s="31"/>
      <c r="E261" s="31"/>
      <c r="F261" s="34"/>
      <c r="G261" s="34"/>
      <c r="H261" s="34"/>
      <c r="I261" s="32"/>
      <c r="J261" s="33"/>
      <c r="K261" s="296"/>
    </row>
    <row r="262" spans="1:11" x14ac:dyDescent="0.25">
      <c r="A262" s="310"/>
      <c r="B262" s="314"/>
      <c r="C262" s="30"/>
      <c r="D262" s="31"/>
      <c r="E262" s="31"/>
      <c r="F262" s="34"/>
      <c r="G262" s="34"/>
      <c r="H262" s="34"/>
      <c r="I262" s="32"/>
      <c r="J262" s="33"/>
      <c r="K262" s="296"/>
    </row>
    <row r="263" spans="1:11" x14ac:dyDescent="0.25">
      <c r="A263" s="310"/>
      <c r="B263" s="314"/>
      <c r="C263" s="30"/>
      <c r="D263" s="31"/>
      <c r="E263" s="31"/>
      <c r="F263" s="32"/>
      <c r="G263" s="38"/>
      <c r="H263" s="34"/>
      <c r="I263" s="148"/>
      <c r="J263" s="33"/>
      <c r="K263" s="296"/>
    </row>
    <row r="264" spans="1:11" x14ac:dyDescent="0.25">
      <c r="A264" s="310"/>
      <c r="B264" s="314"/>
      <c r="C264" s="51"/>
      <c r="D264" s="36"/>
      <c r="E264" s="36"/>
      <c r="F264" s="36"/>
      <c r="G264" s="36"/>
      <c r="H264" s="34"/>
      <c r="I264" s="149"/>
      <c r="J264" s="33"/>
      <c r="K264" s="296"/>
    </row>
    <row r="265" spans="1:11" x14ac:dyDescent="0.25">
      <c r="A265" s="316"/>
      <c r="B265" s="358"/>
      <c r="C265" s="51"/>
      <c r="D265" s="36"/>
      <c r="E265" s="36"/>
      <c r="F265" s="36"/>
      <c r="G265" s="36"/>
      <c r="H265" s="34"/>
      <c r="I265" s="149"/>
      <c r="J265" s="33"/>
      <c r="K265" s="296"/>
    </row>
    <row r="266" spans="1:11" x14ac:dyDescent="0.25">
      <c r="A266" s="28"/>
      <c r="B266" s="36"/>
      <c r="C266" s="30"/>
      <c r="D266" s="31"/>
      <c r="E266" s="31"/>
      <c r="F266" s="34"/>
      <c r="G266" s="34"/>
      <c r="H266" s="34"/>
      <c r="I266" s="32"/>
      <c r="J266" s="33"/>
      <c r="K266" s="296"/>
    </row>
    <row r="267" spans="1:11" x14ac:dyDescent="0.25">
      <c r="A267" s="28"/>
      <c r="B267" s="36"/>
      <c r="C267" s="30"/>
      <c r="D267" s="36"/>
      <c r="E267" s="36"/>
      <c r="F267" s="34"/>
      <c r="G267" s="34"/>
      <c r="H267" s="359" t="s">
        <v>352</v>
      </c>
      <c r="I267" s="360"/>
      <c r="J267" s="33">
        <f>SUM(J256:J266)</f>
        <v>90</v>
      </c>
      <c r="K267" s="356"/>
    </row>
    <row r="268" spans="1:11" x14ac:dyDescent="0.25">
      <c r="A268" s="294" t="s">
        <v>4</v>
      </c>
      <c r="B268" s="294" t="s">
        <v>336</v>
      </c>
      <c r="C268" s="294" t="s">
        <v>337</v>
      </c>
      <c r="D268" s="307" t="s">
        <v>6</v>
      </c>
      <c r="E268" s="307" t="s">
        <v>338</v>
      </c>
      <c r="F268" s="307" t="s">
        <v>339</v>
      </c>
      <c r="G268" s="294" t="s">
        <v>340</v>
      </c>
      <c r="H268" s="294" t="s">
        <v>341</v>
      </c>
      <c r="I268" s="357" t="s">
        <v>34</v>
      </c>
      <c r="J268" s="294" t="s">
        <v>324</v>
      </c>
      <c r="K268" s="294" t="s">
        <v>342</v>
      </c>
    </row>
    <row r="269" spans="1:11" x14ac:dyDescent="0.25">
      <c r="A269" s="294"/>
      <c r="B269" s="294"/>
      <c r="C269" s="294"/>
      <c r="D269" s="308"/>
      <c r="E269" s="308"/>
      <c r="F269" s="308"/>
      <c r="G269" s="294"/>
      <c r="H269" s="294"/>
      <c r="I269" s="357"/>
      <c r="J269" s="294"/>
      <c r="K269" s="294"/>
    </row>
    <row r="270" spans="1:11" x14ac:dyDescent="0.25">
      <c r="A270" s="28"/>
      <c r="B270" s="29"/>
      <c r="C270" s="30"/>
      <c r="D270" s="30" t="s">
        <v>16</v>
      </c>
      <c r="E270" s="31"/>
      <c r="F270" s="32"/>
      <c r="G270" s="32"/>
      <c r="H270" s="32"/>
      <c r="I270" s="32"/>
      <c r="J270" s="33"/>
      <c r="K270" s="295"/>
    </row>
    <row r="271" spans="1:11" x14ac:dyDescent="0.25">
      <c r="A271" s="309" t="s">
        <v>265</v>
      </c>
      <c r="B271" s="321" t="s">
        <v>266</v>
      </c>
      <c r="C271" s="30"/>
      <c r="D271" s="31"/>
      <c r="E271" s="31"/>
      <c r="F271" s="32"/>
      <c r="G271" s="32"/>
      <c r="H271" s="32"/>
      <c r="I271" s="32"/>
      <c r="J271" s="32"/>
      <c r="K271" s="296"/>
    </row>
    <row r="272" spans="1:11" x14ac:dyDescent="0.25">
      <c r="A272" s="310"/>
      <c r="B272" s="314"/>
      <c r="C272" s="30" t="s">
        <v>1026</v>
      </c>
      <c r="D272" s="31"/>
      <c r="E272" s="30" t="s">
        <v>1027</v>
      </c>
      <c r="F272" s="52">
        <v>0.5</v>
      </c>
      <c r="G272" s="34">
        <v>1</v>
      </c>
      <c r="H272" s="34"/>
      <c r="I272" s="32">
        <v>1</v>
      </c>
      <c r="J272" s="33">
        <f>(E272*F272*G272)*(I272)</f>
        <v>11</v>
      </c>
      <c r="K272" s="296"/>
    </row>
    <row r="273" spans="1:11" x14ac:dyDescent="0.25">
      <c r="A273" s="310"/>
      <c r="B273" s="314"/>
      <c r="C273" s="30"/>
      <c r="D273" s="31"/>
      <c r="E273" s="30" t="s">
        <v>1027</v>
      </c>
      <c r="F273" s="52">
        <v>0.5</v>
      </c>
      <c r="G273" s="34">
        <v>1</v>
      </c>
      <c r="H273" s="34"/>
      <c r="I273" s="32">
        <v>1</v>
      </c>
      <c r="J273" s="33">
        <f t="shared" ref="J273" si="5">(E273*F273*G273)*(I273)</f>
        <v>11</v>
      </c>
      <c r="K273" s="296"/>
    </row>
    <row r="274" spans="1:11" x14ac:dyDescent="0.25">
      <c r="A274" s="310"/>
      <c r="B274" s="314"/>
      <c r="C274" s="30"/>
      <c r="D274" s="31"/>
      <c r="E274" s="30"/>
      <c r="F274" s="52"/>
      <c r="G274" s="34"/>
      <c r="H274" s="34"/>
      <c r="I274" s="32"/>
      <c r="J274" s="33"/>
      <c r="K274" s="296"/>
    </row>
    <row r="275" spans="1:11" x14ac:dyDescent="0.25">
      <c r="A275" s="310"/>
      <c r="B275" s="314"/>
      <c r="C275" s="51" t="s">
        <v>1029</v>
      </c>
      <c r="D275" s="36"/>
      <c r="E275" s="51"/>
      <c r="F275" s="51"/>
      <c r="G275" s="34"/>
      <c r="H275" s="34"/>
      <c r="I275" s="149"/>
      <c r="J275" s="33"/>
      <c r="K275" s="296"/>
    </row>
    <row r="276" spans="1:11" x14ac:dyDescent="0.25">
      <c r="A276" s="310"/>
      <c r="B276" s="314"/>
      <c r="C276" s="30"/>
      <c r="D276" s="31"/>
      <c r="E276" s="31"/>
      <c r="F276" s="34"/>
      <c r="G276" s="34"/>
      <c r="H276" s="34"/>
      <c r="I276" s="32"/>
      <c r="J276" s="33"/>
      <c r="K276" s="296"/>
    </row>
    <row r="277" spans="1:11" x14ac:dyDescent="0.25">
      <c r="A277" s="310"/>
      <c r="B277" s="314"/>
      <c r="C277" s="30"/>
      <c r="D277" s="31"/>
      <c r="E277" s="31" t="s">
        <v>1030</v>
      </c>
      <c r="F277" s="34">
        <v>1</v>
      </c>
      <c r="G277" s="34">
        <v>1.5</v>
      </c>
      <c r="H277" s="34"/>
      <c r="I277" s="32">
        <v>8</v>
      </c>
      <c r="J277" s="33">
        <f t="shared" ref="J277" si="6">(E277*F277*G277)*(I277)</f>
        <v>37.200000000000003</v>
      </c>
      <c r="K277" s="296"/>
    </row>
    <row r="278" spans="1:11" x14ac:dyDescent="0.25">
      <c r="A278" s="310"/>
      <c r="B278" s="314"/>
      <c r="C278" s="30"/>
      <c r="D278" s="31"/>
      <c r="E278" s="31"/>
      <c r="F278" s="34"/>
      <c r="G278" s="34"/>
      <c r="H278" s="34"/>
      <c r="I278" s="32"/>
      <c r="J278" s="33"/>
      <c r="K278" s="296"/>
    </row>
    <row r="279" spans="1:11" x14ac:dyDescent="0.25">
      <c r="A279" s="310"/>
      <c r="B279" s="314"/>
      <c r="C279" s="30"/>
      <c r="D279" s="31"/>
      <c r="E279" s="31"/>
      <c r="F279" s="32"/>
      <c r="G279" s="38"/>
      <c r="H279" s="34"/>
      <c r="I279" s="148"/>
      <c r="J279" s="33"/>
      <c r="K279" s="296"/>
    </row>
    <row r="280" spans="1:11" x14ac:dyDescent="0.25">
      <c r="A280" s="310"/>
      <c r="B280" s="314"/>
      <c r="C280" s="51"/>
      <c r="D280" s="36"/>
      <c r="E280" s="36"/>
      <c r="F280" s="36"/>
      <c r="G280" s="36"/>
      <c r="H280" s="34"/>
      <c r="I280" s="149"/>
      <c r="J280" s="33"/>
      <c r="K280" s="296"/>
    </row>
    <row r="281" spans="1:11" x14ac:dyDescent="0.25">
      <c r="A281" s="316"/>
      <c r="B281" s="358"/>
      <c r="C281" s="51"/>
      <c r="D281" s="36"/>
      <c r="E281" s="36"/>
      <c r="F281" s="36"/>
      <c r="G281" s="36"/>
      <c r="H281" s="34"/>
      <c r="I281" s="149"/>
      <c r="J281" s="33"/>
      <c r="K281" s="296"/>
    </row>
    <row r="282" spans="1:11" x14ac:dyDescent="0.25">
      <c r="A282" s="28"/>
      <c r="B282" s="36"/>
      <c r="C282" s="30"/>
      <c r="D282" s="31"/>
      <c r="E282" s="31"/>
      <c r="F282" s="34"/>
      <c r="G282" s="34"/>
      <c r="H282" s="34"/>
      <c r="I282" s="32"/>
      <c r="J282" s="33"/>
      <c r="K282" s="296"/>
    </row>
    <row r="283" spans="1:11" x14ac:dyDescent="0.25">
      <c r="A283" s="28"/>
      <c r="B283" s="36"/>
      <c r="C283" s="30"/>
      <c r="D283" s="36"/>
      <c r="E283" s="36"/>
      <c r="F283" s="34"/>
      <c r="G283" s="34"/>
      <c r="H283" s="359" t="s">
        <v>352</v>
      </c>
      <c r="I283" s="360"/>
      <c r="J283" s="33">
        <f>SUM(J272:J282)</f>
        <v>59.2</v>
      </c>
      <c r="K283" s="297"/>
    </row>
    <row r="284" spans="1:11" x14ac:dyDescent="0.25">
      <c r="A284" s="294" t="s">
        <v>4</v>
      </c>
      <c r="B284" s="294" t="s">
        <v>336</v>
      </c>
      <c r="C284" s="294" t="s">
        <v>337</v>
      </c>
      <c r="D284" s="307" t="s">
        <v>6</v>
      </c>
      <c r="E284" s="307" t="s">
        <v>338</v>
      </c>
      <c r="F284" s="307" t="s">
        <v>339</v>
      </c>
      <c r="G284" s="294" t="s">
        <v>340</v>
      </c>
      <c r="H284" s="294" t="s">
        <v>341</v>
      </c>
      <c r="I284" s="357" t="s">
        <v>34</v>
      </c>
      <c r="J284" s="294" t="s">
        <v>324</v>
      </c>
      <c r="K284" s="294" t="s">
        <v>342</v>
      </c>
    </row>
    <row r="285" spans="1:11" x14ac:dyDescent="0.25">
      <c r="A285" s="294"/>
      <c r="B285" s="294"/>
      <c r="C285" s="294"/>
      <c r="D285" s="308"/>
      <c r="E285" s="308"/>
      <c r="F285" s="308"/>
      <c r="G285" s="294"/>
      <c r="H285" s="294"/>
      <c r="I285" s="357"/>
      <c r="J285" s="294"/>
      <c r="K285" s="294"/>
    </row>
    <row r="286" spans="1:11" x14ac:dyDescent="0.25">
      <c r="A286" s="28"/>
      <c r="B286" s="29"/>
      <c r="C286" s="30"/>
      <c r="D286" s="30"/>
      <c r="E286" s="31"/>
      <c r="F286" s="32"/>
      <c r="G286" s="32"/>
      <c r="H286" s="32"/>
      <c r="I286" s="32"/>
      <c r="J286" s="33"/>
      <c r="K286" s="295"/>
    </row>
    <row r="287" spans="1:11" x14ac:dyDescent="0.25">
      <c r="A287" s="309"/>
      <c r="B287" s="321"/>
      <c r="C287" s="30"/>
      <c r="D287" s="31"/>
      <c r="E287" s="31"/>
      <c r="F287" s="32"/>
      <c r="G287" s="32"/>
      <c r="H287" s="32"/>
      <c r="I287" s="32"/>
      <c r="J287" s="32"/>
      <c r="K287" s="296"/>
    </row>
    <row r="288" spans="1:11" x14ac:dyDescent="0.25">
      <c r="A288" s="310"/>
      <c r="B288" s="314"/>
      <c r="C288" s="30"/>
      <c r="D288" s="31"/>
      <c r="E288" s="30"/>
      <c r="F288" s="52"/>
      <c r="G288" s="34"/>
      <c r="H288" s="34"/>
      <c r="I288" s="32"/>
      <c r="J288" s="33">
        <f>+H288</f>
        <v>0</v>
      </c>
      <c r="K288" s="296"/>
    </row>
    <row r="289" spans="1:11" x14ac:dyDescent="0.25">
      <c r="A289" s="310"/>
      <c r="B289" s="314"/>
      <c r="C289" s="30"/>
      <c r="D289" s="31"/>
      <c r="E289" s="30"/>
      <c r="F289" s="52"/>
      <c r="G289" s="34"/>
      <c r="H289" s="34"/>
      <c r="I289" s="32"/>
      <c r="J289" s="33"/>
      <c r="K289" s="296"/>
    </row>
    <row r="290" spans="1:11" x14ac:dyDescent="0.25">
      <c r="A290" s="310"/>
      <c r="B290" s="314"/>
      <c r="C290" s="30"/>
      <c r="D290" s="31"/>
      <c r="E290" s="30"/>
      <c r="F290" s="52"/>
      <c r="G290" s="34"/>
      <c r="H290" s="34"/>
      <c r="I290" s="32"/>
      <c r="J290" s="33"/>
      <c r="K290" s="296"/>
    </row>
    <row r="291" spans="1:11" x14ac:dyDescent="0.25">
      <c r="A291" s="310"/>
      <c r="B291" s="314"/>
      <c r="C291" s="51"/>
      <c r="D291" s="36"/>
      <c r="E291" s="51"/>
      <c r="F291" s="51"/>
      <c r="G291" s="34"/>
      <c r="H291" s="34"/>
      <c r="I291" s="149"/>
      <c r="J291" s="33"/>
      <c r="K291" s="296"/>
    </row>
    <row r="292" spans="1:11" x14ac:dyDescent="0.25">
      <c r="A292" s="310"/>
      <c r="B292" s="314"/>
      <c r="C292" s="30"/>
      <c r="D292" s="31"/>
      <c r="E292" s="31"/>
      <c r="F292" s="34"/>
      <c r="G292" s="34"/>
      <c r="H292" s="34"/>
      <c r="I292" s="32"/>
      <c r="J292" s="33"/>
      <c r="K292" s="296"/>
    </row>
    <row r="293" spans="1:11" x14ac:dyDescent="0.25">
      <c r="A293" s="310"/>
      <c r="B293" s="314"/>
      <c r="C293" s="30"/>
      <c r="D293" s="31"/>
      <c r="E293" s="31"/>
      <c r="F293" s="34"/>
      <c r="G293" s="34"/>
      <c r="H293" s="34"/>
      <c r="I293" s="32"/>
      <c r="J293" s="33"/>
      <c r="K293" s="296"/>
    </row>
    <row r="294" spans="1:11" x14ac:dyDescent="0.25">
      <c r="A294" s="310"/>
      <c r="B294" s="314"/>
      <c r="C294" s="30"/>
      <c r="D294" s="31"/>
      <c r="E294" s="31"/>
      <c r="F294" s="34"/>
      <c r="G294" s="34"/>
      <c r="H294" s="34"/>
      <c r="I294" s="32"/>
      <c r="J294" s="33"/>
      <c r="K294" s="296"/>
    </row>
    <row r="295" spans="1:11" x14ac:dyDescent="0.25">
      <c r="A295" s="310"/>
      <c r="B295" s="314"/>
      <c r="C295" s="30"/>
      <c r="D295" s="31"/>
      <c r="E295" s="31"/>
      <c r="F295" s="32"/>
      <c r="G295" s="38"/>
      <c r="H295" s="34"/>
      <c r="I295" s="148"/>
      <c r="J295" s="33"/>
      <c r="K295" s="296"/>
    </row>
    <row r="296" spans="1:11" x14ac:dyDescent="0.25">
      <c r="A296" s="310"/>
      <c r="B296" s="314"/>
      <c r="C296" s="51"/>
      <c r="D296" s="36"/>
      <c r="E296" s="36"/>
      <c r="F296" s="36"/>
      <c r="G296" s="36"/>
      <c r="H296" s="34"/>
      <c r="I296" s="149"/>
      <c r="J296" s="33"/>
      <c r="K296" s="296"/>
    </row>
    <row r="297" spans="1:11" x14ac:dyDescent="0.25">
      <c r="A297" s="316"/>
      <c r="B297" s="358"/>
      <c r="C297" s="51"/>
      <c r="D297" s="36"/>
      <c r="E297" s="36"/>
      <c r="F297" s="36"/>
      <c r="G297" s="36"/>
      <c r="H297" s="34"/>
      <c r="I297" s="149"/>
      <c r="J297" s="33"/>
      <c r="K297" s="296"/>
    </row>
    <row r="298" spans="1:11" x14ac:dyDescent="0.25">
      <c r="A298" s="28"/>
      <c r="B298" s="36"/>
      <c r="C298" s="30"/>
      <c r="D298" s="31"/>
      <c r="E298" s="31"/>
      <c r="F298" s="34"/>
      <c r="G298" s="34"/>
      <c r="H298" s="34"/>
      <c r="I298" s="32"/>
      <c r="J298" s="33"/>
      <c r="K298" s="296"/>
    </row>
    <row r="299" spans="1:11" x14ac:dyDescent="0.25">
      <c r="A299" s="28"/>
      <c r="B299" s="36"/>
      <c r="C299" s="30"/>
      <c r="D299" s="36"/>
      <c r="E299" s="36"/>
      <c r="F299" s="34"/>
      <c r="G299" s="34"/>
      <c r="H299" s="359" t="s">
        <v>352</v>
      </c>
      <c r="I299" s="360"/>
      <c r="J299" s="33">
        <f>SUM(J288:J298)</f>
        <v>0</v>
      </c>
      <c r="K299" s="356"/>
    </row>
  </sheetData>
  <mergeCells count="283">
    <mergeCell ref="K286:K299"/>
    <mergeCell ref="A287:A297"/>
    <mergeCell ref="B287:B297"/>
    <mergeCell ref="H299:I299"/>
    <mergeCell ref="K270:K283"/>
    <mergeCell ref="A271:A281"/>
    <mergeCell ref="B271:B281"/>
    <mergeCell ref="H283:I283"/>
    <mergeCell ref="A284:A285"/>
    <mergeCell ref="B284:B285"/>
    <mergeCell ref="C284:C285"/>
    <mergeCell ref="D284:D285"/>
    <mergeCell ref="E284:E285"/>
    <mergeCell ref="F284:F285"/>
    <mergeCell ref="G284:G285"/>
    <mergeCell ref="H284:H285"/>
    <mergeCell ref="I284:I285"/>
    <mergeCell ref="J284:J285"/>
    <mergeCell ref="K284:K285"/>
    <mergeCell ref="K254:K267"/>
    <mergeCell ref="A255:A265"/>
    <mergeCell ref="B255:B265"/>
    <mergeCell ref="H267:I267"/>
    <mergeCell ref="A268:A269"/>
    <mergeCell ref="B268:B269"/>
    <mergeCell ref="C268:C269"/>
    <mergeCell ref="D268:D269"/>
    <mergeCell ref="E268:E269"/>
    <mergeCell ref="F268:F269"/>
    <mergeCell ref="G268:G269"/>
    <mergeCell ref="H268:H269"/>
    <mergeCell ref="I268:I269"/>
    <mergeCell ref="J268:J269"/>
    <mergeCell ref="K268:K269"/>
    <mergeCell ref="K238:K251"/>
    <mergeCell ref="A239:A249"/>
    <mergeCell ref="B239:B249"/>
    <mergeCell ref="H251:I251"/>
    <mergeCell ref="A252:A253"/>
    <mergeCell ref="B252:B253"/>
    <mergeCell ref="C252:C253"/>
    <mergeCell ref="D252:D253"/>
    <mergeCell ref="E252:E253"/>
    <mergeCell ref="F252:F253"/>
    <mergeCell ref="G252:G253"/>
    <mergeCell ref="H252:H253"/>
    <mergeCell ref="I252:I253"/>
    <mergeCell ref="J252:J253"/>
    <mergeCell ref="K252:K253"/>
    <mergeCell ref="K222:K235"/>
    <mergeCell ref="A223:A233"/>
    <mergeCell ref="B223:B233"/>
    <mergeCell ref="H235:I235"/>
    <mergeCell ref="A236:A237"/>
    <mergeCell ref="B236:B237"/>
    <mergeCell ref="C236:C237"/>
    <mergeCell ref="D236:D237"/>
    <mergeCell ref="E236:E237"/>
    <mergeCell ref="F236:F237"/>
    <mergeCell ref="G236:G237"/>
    <mergeCell ref="H236:H237"/>
    <mergeCell ref="I236:I237"/>
    <mergeCell ref="J236:J237"/>
    <mergeCell ref="K236:K237"/>
    <mergeCell ref="K206:K219"/>
    <mergeCell ref="A207:A217"/>
    <mergeCell ref="B207:B217"/>
    <mergeCell ref="H219:I219"/>
    <mergeCell ref="A220:A221"/>
    <mergeCell ref="B220:B221"/>
    <mergeCell ref="C220:C221"/>
    <mergeCell ref="D220:D221"/>
    <mergeCell ref="E220:E221"/>
    <mergeCell ref="F220:F221"/>
    <mergeCell ref="G220:G221"/>
    <mergeCell ref="H220:H221"/>
    <mergeCell ref="I220:I221"/>
    <mergeCell ref="J220:J221"/>
    <mergeCell ref="K220:K221"/>
    <mergeCell ref="K190:K203"/>
    <mergeCell ref="A191:A201"/>
    <mergeCell ref="B191:B201"/>
    <mergeCell ref="H203:I203"/>
    <mergeCell ref="A204:A205"/>
    <mergeCell ref="B204:B205"/>
    <mergeCell ref="C204:C205"/>
    <mergeCell ref="D204:D205"/>
    <mergeCell ref="E204:E205"/>
    <mergeCell ref="F204:F205"/>
    <mergeCell ref="G204:G205"/>
    <mergeCell ref="H204:H205"/>
    <mergeCell ref="I204:I205"/>
    <mergeCell ref="J204:J205"/>
    <mergeCell ref="K204:K205"/>
    <mergeCell ref="K174:K187"/>
    <mergeCell ref="A175:A185"/>
    <mergeCell ref="B175:B185"/>
    <mergeCell ref="H187:I187"/>
    <mergeCell ref="A188:A189"/>
    <mergeCell ref="B188:B189"/>
    <mergeCell ref="C188:C189"/>
    <mergeCell ref="D188:D189"/>
    <mergeCell ref="E188:E189"/>
    <mergeCell ref="F188:F189"/>
    <mergeCell ref="G188:G189"/>
    <mergeCell ref="H188:H189"/>
    <mergeCell ref="I188:I189"/>
    <mergeCell ref="J188:J189"/>
    <mergeCell ref="K188:K189"/>
    <mergeCell ref="K158:K171"/>
    <mergeCell ref="A159:A169"/>
    <mergeCell ref="B159:B169"/>
    <mergeCell ref="H171:I171"/>
    <mergeCell ref="A172:A173"/>
    <mergeCell ref="B172:B173"/>
    <mergeCell ref="C172:C173"/>
    <mergeCell ref="D172:D173"/>
    <mergeCell ref="E172:E173"/>
    <mergeCell ref="F172:F173"/>
    <mergeCell ref="G172:G173"/>
    <mergeCell ref="H172:H173"/>
    <mergeCell ref="I172:I173"/>
    <mergeCell ref="J172:J173"/>
    <mergeCell ref="K172:K173"/>
    <mergeCell ref="K142:K155"/>
    <mergeCell ref="A143:A153"/>
    <mergeCell ref="B143:B153"/>
    <mergeCell ref="H155:I155"/>
    <mergeCell ref="A156:A157"/>
    <mergeCell ref="B156:B157"/>
    <mergeCell ref="C156:C157"/>
    <mergeCell ref="D156:D157"/>
    <mergeCell ref="E156:E157"/>
    <mergeCell ref="F156:F157"/>
    <mergeCell ref="G156:G157"/>
    <mergeCell ref="H156:H157"/>
    <mergeCell ref="I156:I157"/>
    <mergeCell ref="J156:J157"/>
    <mergeCell ref="K156:K157"/>
    <mergeCell ref="K126:K139"/>
    <mergeCell ref="A127:A137"/>
    <mergeCell ref="B127:B137"/>
    <mergeCell ref="H139:I139"/>
    <mergeCell ref="A140:A141"/>
    <mergeCell ref="B140:B141"/>
    <mergeCell ref="C140:C141"/>
    <mergeCell ref="D140:D141"/>
    <mergeCell ref="E140:E141"/>
    <mergeCell ref="F140:F141"/>
    <mergeCell ref="G140:G141"/>
    <mergeCell ref="H140:H141"/>
    <mergeCell ref="I140:I141"/>
    <mergeCell ref="J140:J141"/>
    <mergeCell ref="K140:K141"/>
    <mergeCell ref="J108:J109"/>
    <mergeCell ref="K108:K109"/>
    <mergeCell ref="K110:K123"/>
    <mergeCell ref="A111:A121"/>
    <mergeCell ref="B111:B121"/>
    <mergeCell ref="H123:I123"/>
    <mergeCell ref="A124:A125"/>
    <mergeCell ref="B124:B125"/>
    <mergeCell ref="C124:C125"/>
    <mergeCell ref="D124:D125"/>
    <mergeCell ref="E124:E125"/>
    <mergeCell ref="F124:F125"/>
    <mergeCell ref="G124:G125"/>
    <mergeCell ref="H124:H125"/>
    <mergeCell ref="I124:I125"/>
    <mergeCell ref="J124:J125"/>
    <mergeCell ref="K124:K125"/>
    <mergeCell ref="A108:A109"/>
    <mergeCell ref="B108:B109"/>
    <mergeCell ref="C108:C109"/>
    <mergeCell ref="D108:D109"/>
    <mergeCell ref="E108:E109"/>
    <mergeCell ref="F108:F109"/>
    <mergeCell ref="G108:G109"/>
    <mergeCell ref="H108:H109"/>
    <mergeCell ref="I108:I109"/>
    <mergeCell ref="A79:A89"/>
    <mergeCell ref="B79:B89"/>
    <mergeCell ref="H91:I91"/>
    <mergeCell ref="A92:A93"/>
    <mergeCell ref="B92:B93"/>
    <mergeCell ref="C92:C93"/>
    <mergeCell ref="D92:D93"/>
    <mergeCell ref="E92:E93"/>
    <mergeCell ref="F92:F93"/>
    <mergeCell ref="G92:G93"/>
    <mergeCell ref="H92:H93"/>
    <mergeCell ref="I92:I93"/>
    <mergeCell ref="A95:A105"/>
    <mergeCell ref="B95:B105"/>
    <mergeCell ref="A76:A77"/>
    <mergeCell ref="B76:B77"/>
    <mergeCell ref="C76:C77"/>
    <mergeCell ref="D76:D77"/>
    <mergeCell ref="E76:E77"/>
    <mergeCell ref="F76:F77"/>
    <mergeCell ref="G76:G77"/>
    <mergeCell ref="H76:H77"/>
    <mergeCell ref="I76:I77"/>
    <mergeCell ref="A28:A29"/>
    <mergeCell ref="B28:B29"/>
    <mergeCell ref="C28:C29"/>
    <mergeCell ref="D28:D29"/>
    <mergeCell ref="E28:E29"/>
    <mergeCell ref="F28:F29"/>
    <mergeCell ref="J60:J61"/>
    <mergeCell ref="K60:K61"/>
    <mergeCell ref="K62:K75"/>
    <mergeCell ref="A63:A73"/>
    <mergeCell ref="B63:B73"/>
    <mergeCell ref="H75:I75"/>
    <mergeCell ref="C60:C61"/>
    <mergeCell ref="D60:D61"/>
    <mergeCell ref="E60:E61"/>
    <mergeCell ref="F60:F61"/>
    <mergeCell ref="G60:G61"/>
    <mergeCell ref="H60:H61"/>
    <mergeCell ref="I60:I61"/>
    <mergeCell ref="A47:A57"/>
    <mergeCell ref="B47:B57"/>
    <mergeCell ref="A60:A61"/>
    <mergeCell ref="B60:B61"/>
    <mergeCell ref="K30:K43"/>
    <mergeCell ref="B3:F3"/>
    <mergeCell ref="I3:J3"/>
    <mergeCell ref="B4:D4"/>
    <mergeCell ref="I4:J4"/>
    <mergeCell ref="B5:F5"/>
    <mergeCell ref="I5:J5"/>
    <mergeCell ref="B10:F10"/>
    <mergeCell ref="J28:J29"/>
    <mergeCell ref="K28:K29"/>
    <mergeCell ref="K5:K6"/>
    <mergeCell ref="B6:F6"/>
    <mergeCell ref="B7:E7"/>
    <mergeCell ref="I7:J7"/>
    <mergeCell ref="I8:J8"/>
    <mergeCell ref="I9:J9"/>
    <mergeCell ref="A31:A41"/>
    <mergeCell ref="B31:B41"/>
    <mergeCell ref="H43:I43"/>
    <mergeCell ref="A44:A45"/>
    <mergeCell ref="B44:B45"/>
    <mergeCell ref="C44:C45"/>
    <mergeCell ref="D44:D45"/>
    <mergeCell ref="E44:E45"/>
    <mergeCell ref="F44:F45"/>
    <mergeCell ref="G44:G45"/>
    <mergeCell ref="H44:H45"/>
    <mergeCell ref="I44:I45"/>
    <mergeCell ref="A12:A13"/>
    <mergeCell ref="B12:B13"/>
    <mergeCell ref="C12:C13"/>
    <mergeCell ref="D12:D13"/>
    <mergeCell ref="E12:E13"/>
    <mergeCell ref="F12:F13"/>
    <mergeCell ref="H27:I27"/>
    <mergeCell ref="I12:I13"/>
    <mergeCell ref="J12:J13"/>
    <mergeCell ref="G12:G13"/>
    <mergeCell ref="H12:H13"/>
    <mergeCell ref="B15:B25"/>
    <mergeCell ref="A15:A25"/>
    <mergeCell ref="K46:K59"/>
    <mergeCell ref="H59:I59"/>
    <mergeCell ref="H28:H29"/>
    <mergeCell ref="I28:I29"/>
    <mergeCell ref="G28:G29"/>
    <mergeCell ref="K94:K107"/>
    <mergeCell ref="K12:K13"/>
    <mergeCell ref="K14:K27"/>
    <mergeCell ref="J44:J45"/>
    <mergeCell ref="K44:K45"/>
    <mergeCell ref="J76:J77"/>
    <mergeCell ref="K76:K77"/>
    <mergeCell ref="K78:K91"/>
    <mergeCell ref="J92:J93"/>
    <mergeCell ref="K92:K93"/>
    <mergeCell ref="H107:I107"/>
  </mergeCells>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6"/>
  <sheetViews>
    <sheetView workbookViewId="0">
      <selection activeCell="M244" sqref="M244"/>
    </sheetView>
  </sheetViews>
  <sheetFormatPr baseColWidth="10" defaultColWidth="11.42578125" defaultRowHeight="15" x14ac:dyDescent="0.25"/>
  <cols>
    <col min="2" max="2" width="46.28515625" customWidth="1"/>
    <col min="3" max="3" width="10.42578125" customWidth="1"/>
    <col min="5" max="5" width="8.7109375" customWidth="1"/>
    <col min="6" max="6" width="8.85546875" customWidth="1"/>
    <col min="9" max="9" width="7.42578125" style="150" customWidth="1"/>
    <col min="10" max="10" width="14.5703125" customWidth="1"/>
    <col min="11" max="11" width="44.5703125" customWidth="1"/>
  </cols>
  <sheetData>
    <row r="1" spans="1:11" x14ac:dyDescent="0.25">
      <c r="A1" s="22"/>
      <c r="B1" s="22"/>
      <c r="C1" s="22"/>
      <c r="D1" s="22"/>
      <c r="E1" s="22"/>
      <c r="F1" s="22"/>
      <c r="G1" s="22"/>
      <c r="H1" s="22"/>
      <c r="I1" s="145"/>
      <c r="J1" s="23"/>
      <c r="K1" s="23"/>
    </row>
    <row r="2" spans="1:11" x14ac:dyDescent="0.25">
      <c r="A2" s="22"/>
      <c r="B2" s="22"/>
      <c r="C2" s="22"/>
      <c r="D2" s="22"/>
      <c r="E2" s="23"/>
      <c r="F2" s="44"/>
      <c r="G2" s="23"/>
      <c r="H2" s="23"/>
      <c r="I2" s="146"/>
      <c r="J2" s="22"/>
      <c r="K2" s="22"/>
    </row>
    <row r="3" spans="1:11" ht="15.75" x14ac:dyDescent="0.25">
      <c r="A3" s="22"/>
      <c r="B3" s="328" t="s">
        <v>327</v>
      </c>
      <c r="C3" s="328"/>
      <c r="D3" s="328"/>
      <c r="E3" s="328"/>
      <c r="F3" s="328"/>
      <c r="G3" s="22"/>
      <c r="H3" s="22"/>
      <c r="I3" s="327" t="s">
        <v>328</v>
      </c>
      <c r="J3" s="327"/>
      <c r="K3" s="22"/>
    </row>
    <row r="4" spans="1:11" x14ac:dyDescent="0.25">
      <c r="A4" s="22"/>
      <c r="B4" s="329"/>
      <c r="C4" s="329"/>
      <c r="D4" s="329"/>
      <c r="E4" s="22"/>
      <c r="F4" s="22"/>
      <c r="G4" s="22"/>
      <c r="H4" s="22"/>
      <c r="I4" s="327" t="s">
        <v>329</v>
      </c>
      <c r="J4" s="327"/>
      <c r="K4" s="22"/>
    </row>
    <row r="5" spans="1:11" x14ac:dyDescent="0.25">
      <c r="A5" s="22"/>
      <c r="B5" s="320" t="s">
        <v>1</v>
      </c>
      <c r="C5" s="320"/>
      <c r="D5" s="320"/>
      <c r="E5" s="320"/>
      <c r="F5" s="320"/>
      <c r="G5" s="24"/>
      <c r="H5" s="24"/>
      <c r="I5" s="327" t="s">
        <v>330</v>
      </c>
      <c r="J5" s="327"/>
      <c r="K5" s="336" t="s">
        <v>895</v>
      </c>
    </row>
    <row r="6" spans="1:11" x14ac:dyDescent="0.25">
      <c r="A6" s="22"/>
      <c r="B6" s="326" t="s">
        <v>2</v>
      </c>
      <c r="C6" s="326"/>
      <c r="D6" s="326"/>
      <c r="E6" s="326"/>
      <c r="F6" s="326"/>
      <c r="G6" s="24"/>
      <c r="H6" s="24"/>
      <c r="I6" s="147"/>
      <c r="J6" s="25"/>
      <c r="K6" s="337"/>
    </row>
    <row r="7" spans="1:11" x14ac:dyDescent="0.25">
      <c r="A7" s="22"/>
      <c r="B7" s="320" t="s">
        <v>896</v>
      </c>
      <c r="C7" s="320"/>
      <c r="D7" s="320"/>
      <c r="E7" s="320"/>
      <c r="F7" s="22"/>
      <c r="G7" s="22"/>
      <c r="H7" s="22"/>
      <c r="I7" s="327" t="s">
        <v>332</v>
      </c>
      <c r="J7" s="327"/>
      <c r="K7" s="22"/>
    </row>
    <row r="8" spans="1:11" x14ac:dyDescent="0.25">
      <c r="A8" s="22"/>
      <c r="B8" s="22"/>
      <c r="C8" s="22"/>
      <c r="D8" s="22"/>
      <c r="E8" s="22"/>
      <c r="F8" s="22"/>
      <c r="G8" s="22"/>
      <c r="H8" s="22"/>
      <c r="I8" s="327" t="s">
        <v>333</v>
      </c>
      <c r="J8" s="327"/>
      <c r="K8" s="22"/>
    </row>
    <row r="9" spans="1:11" x14ac:dyDescent="0.25">
      <c r="A9" s="23"/>
      <c r="B9" s="23"/>
      <c r="C9" s="22"/>
      <c r="D9" s="22"/>
      <c r="E9" s="22"/>
      <c r="F9" s="26"/>
      <c r="G9" s="22"/>
      <c r="H9" s="22"/>
      <c r="I9" s="327" t="s">
        <v>334</v>
      </c>
      <c r="J9" s="327"/>
      <c r="K9" s="22"/>
    </row>
    <row r="10" spans="1:11" x14ac:dyDescent="0.25">
      <c r="A10" s="23"/>
      <c r="B10" s="320" t="s">
        <v>335</v>
      </c>
      <c r="C10" s="320"/>
      <c r="D10" s="320"/>
      <c r="E10" s="320"/>
      <c r="F10" s="320"/>
      <c r="G10" s="23"/>
      <c r="H10" s="23"/>
      <c r="I10" s="145"/>
      <c r="J10" s="23"/>
      <c r="K10" s="23"/>
    </row>
    <row r="11" spans="1:11" x14ac:dyDescent="0.25">
      <c r="A11" s="23"/>
      <c r="B11" s="210"/>
      <c r="C11" s="210"/>
      <c r="D11" s="210"/>
      <c r="E11" s="210"/>
      <c r="F11" s="210"/>
      <c r="G11" s="23"/>
      <c r="H11" s="23"/>
      <c r="I11" s="145"/>
      <c r="J11" s="23"/>
      <c r="K11" s="23"/>
    </row>
    <row r="12" spans="1:11" x14ac:dyDescent="0.25">
      <c r="A12" s="306" t="s">
        <v>4</v>
      </c>
      <c r="B12" s="306" t="s">
        <v>336</v>
      </c>
      <c r="C12" s="306" t="s">
        <v>337</v>
      </c>
      <c r="D12" s="298" t="s">
        <v>6</v>
      </c>
      <c r="E12" s="298" t="s">
        <v>338</v>
      </c>
      <c r="F12" s="298" t="s">
        <v>339</v>
      </c>
      <c r="G12" s="306" t="s">
        <v>340</v>
      </c>
      <c r="H12" s="306" t="s">
        <v>341</v>
      </c>
      <c r="I12" s="345" t="s">
        <v>34</v>
      </c>
      <c r="J12" s="306" t="s">
        <v>324</v>
      </c>
      <c r="K12" s="306" t="s">
        <v>342</v>
      </c>
    </row>
    <row r="13" spans="1:11" x14ac:dyDescent="0.25">
      <c r="A13" s="306"/>
      <c r="B13" s="306"/>
      <c r="C13" s="306"/>
      <c r="D13" s="299"/>
      <c r="E13" s="299"/>
      <c r="F13" s="299"/>
      <c r="G13" s="306"/>
      <c r="H13" s="306"/>
      <c r="I13" s="345"/>
      <c r="J13" s="306"/>
      <c r="K13" s="306"/>
    </row>
    <row r="14" spans="1:11" x14ac:dyDescent="0.25">
      <c r="A14" s="89"/>
      <c r="B14" s="95"/>
      <c r="C14" s="91"/>
      <c r="D14" s="91" t="s">
        <v>34</v>
      </c>
      <c r="E14" s="92"/>
      <c r="F14" s="96"/>
      <c r="G14" s="96"/>
      <c r="H14" s="96"/>
      <c r="I14" s="96"/>
      <c r="J14" s="87"/>
      <c r="K14" s="339"/>
    </row>
    <row r="15" spans="1:11" ht="15" customHeight="1" x14ac:dyDescent="0.25">
      <c r="A15" s="300" t="s">
        <v>268</v>
      </c>
      <c r="B15" s="363" t="str">
        <f>CATALOGO!B153</f>
        <v>FABRICACIÓN DE   MURETE DE MEDICIÓN A BASE DE BLOCK Y CONCRETO ARMADO, DE 1 X 2 X 0.40 MTS., ACABADO APLANADO RUSTICO Y PINTURA VINÍLICA COLOR BLANCO, CON PUERTA CON METAL DESPLEGADO CON CERROJO, INCLUYE SUMINISTRO Y ACARREO DE MATERIALES, PREPARACIÓN, RELLENO Y COMPACTADO EN ÁREA DE CIMENTACIÓN, FABRICACIÓN DE MORTERO Y CONCRETO, CIMBRADO, COLADO Y DESCIMBRADO, LIMPIEZA DEL ÁREA DE TRABAJO Y SEÑALAMIENTO PARA PROTECCIÓN DE OBRA NECESARIA.</v>
      </c>
      <c r="C15" s="91"/>
      <c r="D15" s="92"/>
      <c r="E15" s="92"/>
      <c r="F15" s="96"/>
      <c r="G15" s="96"/>
      <c r="H15" s="96"/>
      <c r="I15" s="96">
        <v>1</v>
      </c>
      <c r="J15" s="96">
        <v>1</v>
      </c>
      <c r="K15" s="340"/>
    </row>
    <row r="16" spans="1:11" x14ac:dyDescent="0.25">
      <c r="A16" s="301"/>
      <c r="B16" s="343"/>
      <c r="C16" s="91"/>
      <c r="D16" s="92"/>
      <c r="E16" s="92"/>
      <c r="F16" s="93"/>
      <c r="G16" s="93"/>
      <c r="H16" s="93"/>
      <c r="I16" s="96"/>
      <c r="J16" s="87"/>
      <c r="K16" s="340"/>
    </row>
    <row r="17" spans="1:11" x14ac:dyDescent="0.25">
      <c r="A17" s="301"/>
      <c r="B17" s="343"/>
      <c r="C17" s="91"/>
      <c r="D17" s="92"/>
      <c r="E17" s="92"/>
      <c r="F17" s="93"/>
      <c r="G17" s="93"/>
      <c r="H17" s="93"/>
      <c r="I17" s="96"/>
      <c r="J17" s="87"/>
      <c r="K17" s="340"/>
    </row>
    <row r="18" spans="1:11" x14ac:dyDescent="0.25">
      <c r="A18" s="301"/>
      <c r="B18" s="343"/>
      <c r="C18" s="91"/>
      <c r="D18" s="92"/>
      <c r="E18" s="92"/>
      <c r="F18" s="93"/>
      <c r="G18" s="93"/>
      <c r="H18" s="93"/>
      <c r="I18" s="96"/>
      <c r="J18" s="87"/>
      <c r="K18" s="340"/>
    </row>
    <row r="19" spans="1:11" x14ac:dyDescent="0.25">
      <c r="A19" s="301"/>
      <c r="B19" s="343"/>
      <c r="C19" s="100"/>
      <c r="D19" s="100"/>
      <c r="E19" s="100"/>
      <c r="F19" s="100"/>
      <c r="G19" s="93"/>
      <c r="H19" s="93"/>
      <c r="I19" s="257"/>
      <c r="J19" s="87"/>
      <c r="K19" s="340"/>
    </row>
    <row r="20" spans="1:11" x14ac:dyDescent="0.25">
      <c r="A20" s="301"/>
      <c r="B20" s="343"/>
      <c r="C20" s="91"/>
      <c r="D20" s="92"/>
      <c r="E20" s="92"/>
      <c r="F20" s="93"/>
      <c r="G20" s="93"/>
      <c r="H20" s="93"/>
      <c r="I20" s="96"/>
      <c r="J20" s="87"/>
      <c r="K20" s="340"/>
    </row>
    <row r="21" spans="1:11" x14ac:dyDescent="0.25">
      <c r="A21" s="302"/>
      <c r="B21" s="343"/>
      <c r="C21" s="91"/>
      <c r="D21" s="92"/>
      <c r="E21" s="92"/>
      <c r="F21" s="93"/>
      <c r="G21" s="93"/>
      <c r="H21" s="93"/>
      <c r="I21" s="96"/>
      <c r="J21" s="100"/>
      <c r="K21" s="340"/>
    </row>
    <row r="22" spans="1:11" x14ac:dyDescent="0.25">
      <c r="A22" s="89"/>
      <c r="B22" s="343"/>
      <c r="C22" s="91"/>
      <c r="D22" s="92"/>
      <c r="E22" s="92"/>
      <c r="F22" s="93"/>
      <c r="G22" s="93"/>
      <c r="H22" s="93"/>
      <c r="I22" s="96"/>
      <c r="J22" s="100"/>
      <c r="K22" s="340"/>
    </row>
    <row r="23" spans="1:11" x14ac:dyDescent="0.25">
      <c r="A23" s="89"/>
      <c r="B23" s="343"/>
      <c r="C23" s="91"/>
      <c r="D23" s="92"/>
      <c r="E23" s="92"/>
      <c r="F23" s="96"/>
      <c r="G23" s="103"/>
      <c r="H23" s="103"/>
      <c r="I23" s="258"/>
      <c r="J23" s="100"/>
      <c r="K23" s="340"/>
    </row>
    <row r="24" spans="1:11" x14ac:dyDescent="0.25">
      <c r="A24" s="89"/>
      <c r="B24" s="343"/>
      <c r="C24" s="100"/>
      <c r="D24" s="100"/>
      <c r="E24" s="100"/>
      <c r="F24" s="100"/>
      <c r="G24" s="100"/>
      <c r="H24" s="100"/>
      <c r="I24" s="257"/>
      <c r="J24" s="100"/>
      <c r="K24" s="340"/>
    </row>
    <row r="25" spans="1:11" x14ac:dyDescent="0.25">
      <c r="A25" s="89"/>
      <c r="B25" s="349"/>
      <c r="C25" s="100"/>
      <c r="D25" s="100"/>
      <c r="E25" s="100"/>
      <c r="F25" s="100"/>
      <c r="G25" s="100"/>
      <c r="H25" s="354" t="s">
        <v>352</v>
      </c>
      <c r="I25" s="355"/>
      <c r="J25" s="33">
        <f>SUM(J14:J24)</f>
        <v>1</v>
      </c>
      <c r="K25" s="340"/>
    </row>
    <row r="26" spans="1:11" x14ac:dyDescent="0.25">
      <c r="A26" s="110"/>
      <c r="B26" s="111"/>
      <c r="C26" s="112"/>
      <c r="D26" s="112"/>
      <c r="E26" s="92"/>
      <c r="F26" s="96"/>
      <c r="G26" s="96"/>
      <c r="H26" s="96"/>
      <c r="I26" s="96"/>
      <c r="J26" s="87"/>
      <c r="K26" s="341"/>
    </row>
    <row r="27" spans="1:11" x14ac:dyDescent="0.25">
      <c r="A27" s="306" t="s">
        <v>4</v>
      </c>
      <c r="B27" s="306" t="s">
        <v>336</v>
      </c>
      <c r="C27" s="306" t="s">
        <v>337</v>
      </c>
      <c r="D27" s="298" t="s">
        <v>6</v>
      </c>
      <c r="E27" s="298" t="s">
        <v>338</v>
      </c>
      <c r="F27" s="298" t="s">
        <v>339</v>
      </c>
      <c r="G27" s="306" t="s">
        <v>340</v>
      </c>
      <c r="H27" s="306" t="s">
        <v>341</v>
      </c>
      <c r="I27" s="345" t="s">
        <v>34</v>
      </c>
      <c r="J27" s="306" t="s">
        <v>324</v>
      </c>
      <c r="K27" s="306" t="s">
        <v>342</v>
      </c>
    </row>
    <row r="28" spans="1:11" x14ac:dyDescent="0.25">
      <c r="A28" s="306"/>
      <c r="B28" s="306"/>
      <c r="C28" s="306"/>
      <c r="D28" s="299"/>
      <c r="E28" s="299"/>
      <c r="F28" s="299"/>
      <c r="G28" s="306"/>
      <c r="H28" s="306"/>
      <c r="I28" s="345"/>
      <c r="J28" s="306"/>
      <c r="K28" s="306"/>
    </row>
    <row r="29" spans="1:11" x14ac:dyDescent="0.25">
      <c r="A29" s="89"/>
      <c r="B29" s="95"/>
      <c r="C29" s="91"/>
      <c r="D29" s="91" t="s">
        <v>196</v>
      </c>
      <c r="E29" s="92"/>
      <c r="F29" s="96"/>
      <c r="G29" s="96"/>
      <c r="H29" s="96"/>
      <c r="I29" s="96"/>
      <c r="J29" s="87"/>
      <c r="K29" s="339"/>
    </row>
    <row r="30" spans="1:11" x14ac:dyDescent="0.25">
      <c r="A30" s="300" t="s">
        <v>270</v>
      </c>
      <c r="B30" s="363" t="str">
        <f>CATALOGO!B154</f>
        <v>SUMINISTRO Y COLOCACION DE SISTEMA DE MEDICION 5*100A, 2 FASES, 3 HILOS, INCLUYE: CABLEADO, MEDICION, CABLEADO, MUFA, HUB, SISTEMA DE TIERRAS, TTM PRINCIPAL 2*70A, CONEXION, MATERIALES, MANO DE OBRA Y TODO LO NECESARIO PARA SU CORRECTA EJECUCION.</v>
      </c>
      <c r="C30" s="91"/>
      <c r="D30" s="92"/>
      <c r="E30" s="92"/>
      <c r="F30" s="96"/>
      <c r="G30" s="96"/>
      <c r="H30" s="96"/>
      <c r="I30" s="96">
        <v>1</v>
      </c>
      <c r="J30" s="96">
        <v>1</v>
      </c>
      <c r="K30" s="340"/>
    </row>
    <row r="31" spans="1:11" x14ac:dyDescent="0.25">
      <c r="A31" s="301"/>
      <c r="B31" s="343"/>
      <c r="C31" s="91"/>
      <c r="D31" s="92"/>
      <c r="E31" s="92"/>
      <c r="F31" s="93"/>
      <c r="G31" s="93"/>
      <c r="H31" s="93"/>
      <c r="I31" s="96"/>
      <c r="J31" s="87"/>
      <c r="K31" s="340"/>
    </row>
    <row r="32" spans="1:11" x14ac:dyDescent="0.25">
      <c r="A32" s="301"/>
      <c r="B32" s="343"/>
      <c r="C32" s="91"/>
      <c r="D32" s="92"/>
      <c r="E32" s="92"/>
      <c r="F32" s="93"/>
      <c r="G32" s="93"/>
      <c r="H32" s="93"/>
      <c r="I32" s="96"/>
      <c r="J32" s="87"/>
      <c r="K32" s="340"/>
    </row>
    <row r="33" spans="1:11" x14ac:dyDescent="0.25">
      <c r="A33" s="301"/>
      <c r="B33" s="343"/>
      <c r="C33" s="91"/>
      <c r="D33" s="92"/>
      <c r="E33" s="92"/>
      <c r="F33" s="93"/>
      <c r="G33" s="93"/>
      <c r="H33" s="93"/>
      <c r="I33" s="96"/>
      <c r="J33" s="87"/>
      <c r="K33" s="340"/>
    </row>
    <row r="34" spans="1:11" x14ac:dyDescent="0.25">
      <c r="A34" s="301"/>
      <c r="B34" s="343"/>
      <c r="C34" s="100"/>
      <c r="D34" s="100"/>
      <c r="E34" s="100"/>
      <c r="F34" s="100"/>
      <c r="G34" s="93"/>
      <c r="H34" s="93"/>
      <c r="I34" s="257"/>
      <c r="J34" s="87"/>
      <c r="K34" s="340"/>
    </row>
    <row r="35" spans="1:11" x14ac:dyDescent="0.25">
      <c r="A35" s="301"/>
      <c r="B35" s="343"/>
      <c r="C35" s="91"/>
      <c r="D35" s="92"/>
      <c r="E35" s="92"/>
      <c r="F35" s="93"/>
      <c r="G35" s="93"/>
      <c r="H35" s="93"/>
      <c r="I35" s="96"/>
      <c r="J35" s="87"/>
      <c r="K35" s="340"/>
    </row>
    <row r="36" spans="1:11" x14ac:dyDescent="0.25">
      <c r="A36" s="302"/>
      <c r="B36" s="343"/>
      <c r="C36" s="91"/>
      <c r="D36" s="92"/>
      <c r="E36" s="92"/>
      <c r="F36" s="93"/>
      <c r="G36" s="93"/>
      <c r="H36" s="93"/>
      <c r="I36" s="96"/>
      <c r="J36" s="100"/>
      <c r="K36" s="340"/>
    </row>
    <row r="37" spans="1:11" x14ac:dyDescent="0.25">
      <c r="A37" s="89"/>
      <c r="B37" s="343"/>
      <c r="C37" s="91"/>
      <c r="D37" s="92"/>
      <c r="E37" s="92"/>
      <c r="F37" s="93"/>
      <c r="G37" s="93"/>
      <c r="H37" s="93"/>
      <c r="I37" s="96"/>
      <c r="J37" s="100"/>
      <c r="K37" s="340"/>
    </row>
    <row r="38" spans="1:11" x14ac:dyDescent="0.25">
      <c r="A38" s="89"/>
      <c r="B38" s="343"/>
      <c r="C38" s="91"/>
      <c r="D38" s="92"/>
      <c r="E38" s="92"/>
      <c r="F38" s="96"/>
      <c r="G38" s="103"/>
      <c r="H38" s="103"/>
      <c r="I38" s="258"/>
      <c r="J38" s="100"/>
      <c r="K38" s="340"/>
    </row>
    <row r="39" spans="1:11" x14ac:dyDescent="0.25">
      <c r="A39" s="89"/>
      <c r="B39" s="343"/>
      <c r="C39" s="100"/>
      <c r="D39" s="100"/>
      <c r="E39" s="100"/>
      <c r="F39" s="100"/>
      <c r="G39" s="100"/>
      <c r="H39" s="100"/>
      <c r="I39" s="257"/>
      <c r="J39" s="100"/>
      <c r="K39" s="340"/>
    </row>
    <row r="40" spans="1:11" x14ac:dyDescent="0.25">
      <c r="A40" s="89"/>
      <c r="B40" s="349"/>
      <c r="C40" s="100"/>
      <c r="D40" s="100"/>
      <c r="E40" s="100"/>
      <c r="F40" s="100"/>
      <c r="G40" s="100"/>
      <c r="H40" s="354" t="s">
        <v>352</v>
      </c>
      <c r="I40" s="355"/>
      <c r="J40" s="33">
        <f>SUM(J29:J39)</f>
        <v>1</v>
      </c>
      <c r="K40" s="340"/>
    </row>
    <row r="41" spans="1:11" x14ac:dyDescent="0.25">
      <c r="A41" s="110"/>
      <c r="B41" s="111"/>
      <c r="C41" s="112"/>
      <c r="D41" s="112"/>
      <c r="E41" s="92"/>
      <c r="F41" s="96"/>
      <c r="G41" s="96"/>
      <c r="H41" s="96"/>
      <c r="I41" s="96"/>
      <c r="J41" s="87"/>
      <c r="K41" s="341"/>
    </row>
    <row r="42" spans="1:11" x14ac:dyDescent="0.25">
      <c r="A42" s="306" t="s">
        <v>4</v>
      </c>
      <c r="B42" s="306" t="s">
        <v>336</v>
      </c>
      <c r="C42" s="306" t="s">
        <v>337</v>
      </c>
      <c r="D42" s="298" t="s">
        <v>6</v>
      </c>
      <c r="E42" s="298" t="s">
        <v>338</v>
      </c>
      <c r="F42" s="298" t="s">
        <v>339</v>
      </c>
      <c r="G42" s="306" t="s">
        <v>340</v>
      </c>
      <c r="H42" s="306" t="s">
        <v>341</v>
      </c>
      <c r="I42" s="345" t="s">
        <v>34</v>
      </c>
      <c r="J42" s="306" t="s">
        <v>324</v>
      </c>
      <c r="K42" s="306" t="s">
        <v>342</v>
      </c>
    </row>
    <row r="43" spans="1:11" x14ac:dyDescent="0.25">
      <c r="A43" s="306"/>
      <c r="B43" s="306"/>
      <c r="C43" s="306"/>
      <c r="D43" s="299"/>
      <c r="E43" s="299"/>
      <c r="F43" s="299"/>
      <c r="G43" s="306"/>
      <c r="H43" s="306"/>
      <c r="I43" s="345"/>
      <c r="J43" s="306"/>
      <c r="K43" s="306"/>
    </row>
    <row r="44" spans="1:11" x14ac:dyDescent="0.25">
      <c r="A44" s="89"/>
      <c r="B44" s="95"/>
      <c r="C44" s="91"/>
      <c r="D44" s="91" t="s">
        <v>34</v>
      </c>
      <c r="E44" s="92"/>
      <c r="F44" s="96"/>
      <c r="G44" s="96"/>
      <c r="H44" s="96"/>
      <c r="I44" s="96"/>
      <c r="J44" s="87"/>
      <c r="K44" s="339"/>
    </row>
    <row r="45" spans="1:11" ht="15" customHeight="1" x14ac:dyDescent="0.25">
      <c r="A45" s="300" t="s">
        <v>272</v>
      </c>
      <c r="B45" s="363" t="str">
        <f>CATALOGO!B155</f>
        <v>SUMINISTRO Y COLOCACION DE CENTRO DE CARGA PARA INTERPERIE N3R MARCA SQUARE D DE 24 CIRCUITOS PARA CONTROL DE ALUMBRADO DE PARQUE, QUE INCLUYE: 3 INTERRUPETORES TERMOMAGNETICOS DE 2X20A SQUARE DPEINADO INTERRUPTORES TERMO MAGNÉTICOS SEGUN AMPERAJE EN PROYECTO Y PRUEBAS, COLOCACION , MANO DE OBRA, TORNILLERIA, Y TODO LO NECESARIO PARA SU CORRECTO FUNCIONAMIENTO.</v>
      </c>
      <c r="C45" s="91"/>
      <c r="D45" s="92"/>
      <c r="E45" s="92"/>
      <c r="F45" s="96"/>
      <c r="G45" s="96"/>
      <c r="H45" s="96"/>
      <c r="I45" s="96"/>
      <c r="J45" s="96"/>
      <c r="K45" s="340"/>
    </row>
    <row r="46" spans="1:11" x14ac:dyDescent="0.25">
      <c r="A46" s="301"/>
      <c r="B46" s="343"/>
      <c r="C46" s="91"/>
      <c r="D46" s="92"/>
      <c r="E46" s="92"/>
      <c r="F46" s="93"/>
      <c r="G46" s="93"/>
      <c r="H46" s="93"/>
      <c r="I46" s="96">
        <v>1</v>
      </c>
      <c r="J46" s="87">
        <v>1</v>
      </c>
      <c r="K46" s="340"/>
    </row>
    <row r="47" spans="1:11" x14ac:dyDescent="0.25">
      <c r="A47" s="301"/>
      <c r="B47" s="343"/>
      <c r="C47" s="91"/>
      <c r="D47" s="92"/>
      <c r="E47" s="92"/>
      <c r="F47" s="93"/>
      <c r="G47" s="93"/>
      <c r="H47" s="93"/>
      <c r="I47" s="96"/>
      <c r="J47" s="87"/>
      <c r="K47" s="340"/>
    </row>
    <row r="48" spans="1:11" x14ac:dyDescent="0.25">
      <c r="A48" s="301"/>
      <c r="B48" s="343"/>
      <c r="C48" s="91"/>
      <c r="D48" s="92"/>
      <c r="E48" s="92"/>
      <c r="F48" s="93"/>
      <c r="G48" s="93"/>
      <c r="H48" s="93"/>
      <c r="I48" s="96"/>
      <c r="J48" s="87"/>
      <c r="K48" s="340"/>
    </row>
    <row r="49" spans="1:11" x14ac:dyDescent="0.25">
      <c r="A49" s="301"/>
      <c r="B49" s="343"/>
      <c r="C49" s="100"/>
      <c r="D49" s="100"/>
      <c r="E49" s="100"/>
      <c r="F49" s="100"/>
      <c r="G49" s="93"/>
      <c r="H49" s="93"/>
      <c r="I49" s="257"/>
      <c r="J49" s="87"/>
      <c r="K49" s="340"/>
    </row>
    <row r="50" spans="1:11" x14ac:dyDescent="0.25">
      <c r="A50" s="301"/>
      <c r="B50" s="343"/>
      <c r="C50" s="91"/>
      <c r="D50" s="92"/>
      <c r="E50" s="92"/>
      <c r="F50" s="93"/>
      <c r="G50" s="93"/>
      <c r="H50" s="93"/>
      <c r="I50" s="96"/>
      <c r="J50" s="87"/>
      <c r="K50" s="340"/>
    </row>
    <row r="51" spans="1:11" x14ac:dyDescent="0.25">
      <c r="A51" s="302"/>
      <c r="B51" s="343"/>
      <c r="C51" s="91"/>
      <c r="D51" s="92"/>
      <c r="E51" s="92"/>
      <c r="F51" s="93"/>
      <c r="G51" s="93"/>
      <c r="H51" s="93"/>
      <c r="I51" s="96"/>
      <c r="J51" s="100"/>
      <c r="K51" s="340"/>
    </row>
    <row r="52" spans="1:11" x14ac:dyDescent="0.25">
      <c r="A52" s="89"/>
      <c r="B52" s="343"/>
      <c r="C52" s="91"/>
      <c r="D52" s="92"/>
      <c r="E52" s="92"/>
      <c r="F52" s="93"/>
      <c r="G52" s="93"/>
      <c r="H52" s="93"/>
      <c r="I52" s="96"/>
      <c r="J52" s="100"/>
      <c r="K52" s="340"/>
    </row>
    <row r="53" spans="1:11" x14ac:dyDescent="0.25">
      <c r="A53" s="89"/>
      <c r="B53" s="343"/>
      <c r="C53" s="91"/>
      <c r="D53" s="92"/>
      <c r="E53" s="92"/>
      <c r="F53" s="96"/>
      <c r="G53" s="103"/>
      <c r="H53" s="103"/>
      <c r="I53" s="258"/>
      <c r="J53" s="100"/>
      <c r="K53" s="340"/>
    </row>
    <row r="54" spans="1:11" x14ac:dyDescent="0.25">
      <c r="A54" s="89"/>
      <c r="B54" s="343"/>
      <c r="C54" s="100"/>
      <c r="D54" s="100"/>
      <c r="E54" s="100"/>
      <c r="F54" s="100"/>
      <c r="G54" s="100"/>
      <c r="H54" s="100"/>
      <c r="I54" s="257"/>
      <c r="J54" s="100"/>
      <c r="K54" s="340"/>
    </row>
    <row r="55" spans="1:11" x14ac:dyDescent="0.25">
      <c r="A55" s="89"/>
      <c r="B55" s="349"/>
      <c r="C55" s="100"/>
      <c r="D55" s="100"/>
      <c r="E55" s="100"/>
      <c r="F55" s="100"/>
      <c r="G55" s="100"/>
      <c r="H55" s="354" t="s">
        <v>352</v>
      </c>
      <c r="I55" s="355"/>
      <c r="J55" s="33">
        <f>SUM(J44:J54)</f>
        <v>1</v>
      </c>
      <c r="K55" s="340"/>
    </row>
    <row r="56" spans="1:11" x14ac:dyDescent="0.25">
      <c r="A56" s="110"/>
      <c r="B56" s="111"/>
      <c r="C56" s="112"/>
      <c r="D56" s="112"/>
      <c r="E56" s="92"/>
      <c r="F56" s="96"/>
      <c r="G56" s="96"/>
      <c r="H56" s="96"/>
      <c r="I56" s="96"/>
      <c r="J56" s="87"/>
      <c r="K56" s="341"/>
    </row>
    <row r="57" spans="1:11" x14ac:dyDescent="0.25">
      <c r="A57" s="306" t="s">
        <v>4</v>
      </c>
      <c r="B57" s="306" t="s">
        <v>336</v>
      </c>
      <c r="C57" s="306" t="s">
        <v>337</v>
      </c>
      <c r="D57" s="298" t="s">
        <v>6</v>
      </c>
      <c r="E57" s="298" t="s">
        <v>338</v>
      </c>
      <c r="F57" s="298" t="s">
        <v>339</v>
      </c>
      <c r="G57" s="306" t="s">
        <v>340</v>
      </c>
      <c r="H57" s="306" t="s">
        <v>341</v>
      </c>
      <c r="I57" s="345" t="s">
        <v>34</v>
      </c>
      <c r="J57" s="306" t="s">
        <v>324</v>
      </c>
      <c r="K57" s="306" t="s">
        <v>342</v>
      </c>
    </row>
    <row r="58" spans="1:11" x14ac:dyDescent="0.25">
      <c r="A58" s="306"/>
      <c r="B58" s="306"/>
      <c r="C58" s="306"/>
      <c r="D58" s="299"/>
      <c r="E58" s="299"/>
      <c r="F58" s="299"/>
      <c r="G58" s="306"/>
      <c r="H58" s="306"/>
      <c r="I58" s="345"/>
      <c r="J58" s="306"/>
      <c r="K58" s="306"/>
    </row>
    <row r="59" spans="1:11" x14ac:dyDescent="0.25">
      <c r="A59" s="89"/>
      <c r="B59" s="95"/>
      <c r="C59" s="91"/>
      <c r="D59" s="91" t="s">
        <v>34</v>
      </c>
      <c r="E59" s="92"/>
      <c r="F59" s="96"/>
      <c r="G59" s="96"/>
      <c r="H59" s="96"/>
      <c r="I59" s="96"/>
      <c r="J59" s="87"/>
      <c r="K59" s="339"/>
    </row>
    <row r="60" spans="1:11" x14ac:dyDescent="0.25">
      <c r="A60" s="300" t="s">
        <v>274</v>
      </c>
      <c r="B60" s="322" t="str">
        <f>CATALOGO!B156</f>
        <v>SUMINISTRO Y COLOCACIÓN DE SISTEMA DE CONTROL DE ALUMBRADO AUTOMÁTICO, 2 FASES, 50 AMP. OPERADO CON FOTOCELDA, PROTECCIÓN NR3, INCLUYE CONEXIONES Y EL SEÑALAMIENTO PARA LA PROTECCIÓN DE OBRA NECESARIO.</v>
      </c>
      <c r="C60" s="91"/>
      <c r="D60" s="92"/>
      <c r="E60" s="92"/>
      <c r="F60" s="96"/>
      <c r="G60" s="96"/>
      <c r="H60" s="96"/>
      <c r="I60" s="96">
        <v>1</v>
      </c>
      <c r="J60" s="96">
        <v>1</v>
      </c>
      <c r="K60" s="340"/>
    </row>
    <row r="61" spans="1:11" x14ac:dyDescent="0.25">
      <c r="A61" s="301"/>
      <c r="B61" s="323"/>
      <c r="C61" s="91"/>
      <c r="D61" s="92"/>
      <c r="E61" s="92"/>
      <c r="F61" s="93"/>
      <c r="G61" s="93"/>
      <c r="H61" s="93"/>
      <c r="I61" s="96"/>
      <c r="J61" s="87"/>
      <c r="K61" s="340"/>
    </row>
    <row r="62" spans="1:11" x14ac:dyDescent="0.25">
      <c r="A62" s="301"/>
      <c r="B62" s="323"/>
      <c r="C62" s="91"/>
      <c r="D62" s="92"/>
      <c r="E62" s="92"/>
      <c r="F62" s="93"/>
      <c r="G62" s="93"/>
      <c r="H62" s="93"/>
      <c r="I62" s="96"/>
      <c r="J62" s="87"/>
      <c r="K62" s="340"/>
    </row>
    <row r="63" spans="1:11" x14ac:dyDescent="0.25">
      <c r="A63" s="301"/>
      <c r="B63" s="323"/>
      <c r="C63" s="91"/>
      <c r="D63" s="92"/>
      <c r="E63" s="92"/>
      <c r="F63" s="93"/>
      <c r="G63" s="93"/>
      <c r="H63" s="93"/>
      <c r="I63" s="96"/>
      <c r="J63" s="87"/>
      <c r="K63" s="340"/>
    </row>
    <row r="64" spans="1:11" x14ac:dyDescent="0.25">
      <c r="A64" s="301"/>
      <c r="B64" s="323"/>
      <c r="C64" s="100"/>
      <c r="D64" s="100"/>
      <c r="E64" s="100"/>
      <c r="F64" s="100"/>
      <c r="G64" s="93"/>
      <c r="H64" s="93"/>
      <c r="I64" s="257"/>
      <c r="J64" s="87"/>
      <c r="K64" s="340"/>
    </row>
    <row r="65" spans="1:11" x14ac:dyDescent="0.25">
      <c r="A65" s="301"/>
      <c r="B65" s="323"/>
      <c r="C65" s="91"/>
      <c r="D65" s="92"/>
      <c r="E65" s="92"/>
      <c r="F65" s="93"/>
      <c r="G65" s="93"/>
      <c r="H65" s="93"/>
      <c r="I65" s="96"/>
      <c r="J65" s="87"/>
      <c r="K65" s="340"/>
    </row>
    <row r="66" spans="1:11" x14ac:dyDescent="0.25">
      <c r="A66" s="302"/>
      <c r="B66" s="324"/>
      <c r="C66" s="91"/>
      <c r="D66" s="92"/>
      <c r="E66" s="92"/>
      <c r="F66" s="93"/>
      <c r="G66" s="93"/>
      <c r="H66" s="93"/>
      <c r="I66" s="96"/>
      <c r="J66" s="100"/>
      <c r="K66" s="340"/>
    </row>
    <row r="67" spans="1:11" x14ac:dyDescent="0.25">
      <c r="A67" s="89"/>
      <c r="B67" s="90"/>
      <c r="C67" s="91"/>
      <c r="D67" s="92"/>
      <c r="E67" s="92"/>
      <c r="F67" s="93"/>
      <c r="G67" s="93"/>
      <c r="H67" s="93"/>
      <c r="I67" s="96"/>
      <c r="J67" s="100"/>
      <c r="K67" s="340"/>
    </row>
    <row r="68" spans="1:11" x14ac:dyDescent="0.25">
      <c r="A68" s="89"/>
      <c r="B68" s="100"/>
      <c r="C68" s="91"/>
      <c r="D68" s="92"/>
      <c r="E68" s="92"/>
      <c r="F68" s="96"/>
      <c r="G68" s="103"/>
      <c r="H68" s="103"/>
      <c r="I68" s="258"/>
      <c r="J68" s="100"/>
      <c r="K68" s="340"/>
    </row>
    <row r="69" spans="1:11" x14ac:dyDescent="0.25">
      <c r="A69" s="89"/>
      <c r="B69" s="100"/>
      <c r="C69" s="100"/>
      <c r="D69" s="100"/>
      <c r="E69" s="100"/>
      <c r="F69" s="100"/>
      <c r="G69" s="100"/>
      <c r="H69" s="100"/>
      <c r="I69" s="257"/>
      <c r="J69" s="100"/>
      <c r="K69" s="340"/>
    </row>
    <row r="70" spans="1:11" x14ac:dyDescent="0.25">
      <c r="A70" s="89"/>
      <c r="B70" s="100"/>
      <c r="C70" s="100"/>
      <c r="D70" s="100"/>
      <c r="E70" s="100"/>
      <c r="F70" s="100"/>
      <c r="G70" s="100"/>
      <c r="H70" s="354" t="s">
        <v>352</v>
      </c>
      <c r="I70" s="355"/>
      <c r="J70" s="33">
        <f t="shared" ref="J70" si="0">SUM(J59:J69)</f>
        <v>1</v>
      </c>
      <c r="K70" s="340"/>
    </row>
    <row r="71" spans="1:11" x14ac:dyDescent="0.25">
      <c r="A71" s="110"/>
      <c r="B71" s="111"/>
      <c r="C71" s="112"/>
      <c r="D71" s="112"/>
      <c r="E71" s="92"/>
      <c r="F71" s="96"/>
      <c r="G71" s="96"/>
      <c r="H71" s="96"/>
      <c r="I71" s="96"/>
      <c r="J71" s="87"/>
      <c r="K71" s="341"/>
    </row>
    <row r="72" spans="1:11" x14ac:dyDescent="0.25">
      <c r="A72" s="306" t="s">
        <v>4</v>
      </c>
      <c r="B72" s="306" t="s">
        <v>336</v>
      </c>
      <c r="C72" s="306" t="s">
        <v>337</v>
      </c>
      <c r="D72" s="298" t="s">
        <v>6</v>
      </c>
      <c r="E72" s="298" t="s">
        <v>338</v>
      </c>
      <c r="F72" s="298" t="s">
        <v>339</v>
      </c>
      <c r="G72" s="306" t="s">
        <v>340</v>
      </c>
      <c r="H72" s="306" t="s">
        <v>341</v>
      </c>
      <c r="I72" s="345" t="s">
        <v>34</v>
      </c>
      <c r="J72" s="306" t="s">
        <v>324</v>
      </c>
      <c r="K72" s="306" t="s">
        <v>342</v>
      </c>
    </row>
    <row r="73" spans="1:11" x14ac:dyDescent="0.25">
      <c r="A73" s="306"/>
      <c r="B73" s="306"/>
      <c r="C73" s="306"/>
      <c r="D73" s="299"/>
      <c r="E73" s="299"/>
      <c r="F73" s="299"/>
      <c r="G73" s="306"/>
      <c r="H73" s="306"/>
      <c r="I73" s="345"/>
      <c r="J73" s="306"/>
      <c r="K73" s="306"/>
    </row>
    <row r="74" spans="1:11" x14ac:dyDescent="0.25">
      <c r="A74" s="89"/>
      <c r="B74" s="95"/>
      <c r="C74" s="91"/>
      <c r="D74" s="91" t="s">
        <v>25</v>
      </c>
      <c r="E74" s="92"/>
      <c r="F74" s="96"/>
      <c r="G74" s="96"/>
      <c r="H74" s="96"/>
      <c r="I74" s="96"/>
      <c r="J74" s="87"/>
      <c r="K74" s="339"/>
    </row>
    <row r="75" spans="1:11" x14ac:dyDescent="0.25">
      <c r="A75" s="300" t="s">
        <v>276</v>
      </c>
      <c r="B75" s="322" t="str">
        <f>CATALOGO!B157</f>
        <v>SUMINISTRO E INSTALACIÓN DE TUBO DE PVC DE 1 1/2" O TIPO PESADO, INCLUYE EXCAVACION, RELLENO Y COMPACTADO CEMENTO Y ACOPLAMIENTO.</v>
      </c>
      <c r="C75" s="91" t="s">
        <v>1042</v>
      </c>
      <c r="D75" s="92"/>
      <c r="E75" s="92" t="s">
        <v>1043</v>
      </c>
      <c r="F75" s="96"/>
      <c r="G75" s="96"/>
      <c r="H75" s="96"/>
      <c r="I75" s="96">
        <v>1</v>
      </c>
      <c r="J75" s="96">
        <f>E75*I75</f>
        <v>309</v>
      </c>
      <c r="K75" s="340"/>
    </row>
    <row r="76" spans="1:11" x14ac:dyDescent="0.25">
      <c r="A76" s="301"/>
      <c r="B76" s="323"/>
      <c r="C76" s="91" t="s">
        <v>1044</v>
      </c>
      <c r="D76" s="92"/>
      <c r="E76" s="92" t="s">
        <v>1045</v>
      </c>
      <c r="F76" s="93"/>
      <c r="G76" s="93"/>
      <c r="H76" s="93"/>
      <c r="I76" s="96">
        <v>1</v>
      </c>
      <c r="J76" s="96">
        <f t="shared" ref="J76:J78" si="1">E76*I76</f>
        <v>117</v>
      </c>
      <c r="K76" s="340"/>
    </row>
    <row r="77" spans="1:11" x14ac:dyDescent="0.25">
      <c r="A77" s="301"/>
      <c r="B77" s="323"/>
      <c r="C77" s="91" t="s">
        <v>1046</v>
      </c>
      <c r="D77" s="92"/>
      <c r="E77" s="92" t="s">
        <v>1047</v>
      </c>
      <c r="F77" s="93"/>
      <c r="G77" s="93"/>
      <c r="H77" s="93"/>
      <c r="I77" s="96">
        <v>1</v>
      </c>
      <c r="J77" s="96">
        <f t="shared" si="1"/>
        <v>184</v>
      </c>
      <c r="K77" s="340"/>
    </row>
    <row r="78" spans="1:11" x14ac:dyDescent="0.25">
      <c r="A78" s="301"/>
      <c r="B78" s="323"/>
      <c r="C78" s="91" t="s">
        <v>111</v>
      </c>
      <c r="D78" s="92"/>
      <c r="E78" s="92" t="s">
        <v>960</v>
      </c>
      <c r="F78" s="93"/>
      <c r="G78" s="93"/>
      <c r="H78" s="93"/>
      <c r="I78" s="96">
        <v>1</v>
      </c>
      <c r="J78" s="96">
        <f t="shared" si="1"/>
        <v>48</v>
      </c>
      <c r="K78" s="340"/>
    </row>
    <row r="79" spans="1:11" x14ac:dyDescent="0.25">
      <c r="A79" s="301"/>
      <c r="B79" s="323"/>
      <c r="C79" s="100"/>
      <c r="D79" s="100"/>
      <c r="E79" s="100"/>
      <c r="F79" s="100"/>
      <c r="G79" s="93"/>
      <c r="H79" s="93"/>
      <c r="I79" s="257"/>
      <c r="J79" s="96"/>
      <c r="K79" s="340"/>
    </row>
    <row r="80" spans="1:11" x14ac:dyDescent="0.25">
      <c r="A80" s="301"/>
      <c r="B80" s="323"/>
      <c r="C80" s="91"/>
      <c r="D80" s="92"/>
      <c r="E80" s="92"/>
      <c r="F80" s="93"/>
      <c r="G80" s="93"/>
      <c r="H80" s="93"/>
      <c r="I80" s="96"/>
      <c r="J80" s="87"/>
      <c r="K80" s="340"/>
    </row>
    <row r="81" spans="1:11" x14ac:dyDescent="0.25">
      <c r="A81" s="302"/>
      <c r="B81" s="324"/>
      <c r="C81" s="91"/>
      <c r="D81" s="92"/>
      <c r="E81" s="92"/>
      <c r="F81" s="93"/>
      <c r="G81" s="93"/>
      <c r="H81" s="93"/>
      <c r="I81" s="96"/>
      <c r="J81" s="100"/>
      <c r="K81" s="340"/>
    </row>
    <row r="82" spans="1:11" x14ac:dyDescent="0.25">
      <c r="A82" s="89"/>
      <c r="B82" s="90"/>
      <c r="C82" s="91"/>
      <c r="D82" s="92"/>
      <c r="E82" s="92"/>
      <c r="F82" s="93"/>
      <c r="G82" s="93"/>
      <c r="H82" s="93"/>
      <c r="I82" s="96"/>
      <c r="J82" s="100"/>
      <c r="K82" s="340"/>
    </row>
    <row r="83" spans="1:11" x14ac:dyDescent="0.25">
      <c r="A83" s="89"/>
      <c r="B83" s="100"/>
      <c r="C83" s="91"/>
      <c r="D83" s="92"/>
      <c r="E83" s="92"/>
      <c r="F83" s="96"/>
      <c r="G83" s="103"/>
      <c r="H83" s="103"/>
      <c r="I83" s="258"/>
      <c r="J83" s="100"/>
      <c r="K83" s="340"/>
    </row>
    <row r="84" spans="1:11" x14ac:dyDescent="0.25">
      <c r="A84" s="89"/>
      <c r="B84" s="100"/>
      <c r="C84" s="100"/>
      <c r="D84" s="100"/>
      <c r="E84" s="100"/>
      <c r="F84" s="100"/>
      <c r="G84" s="100"/>
      <c r="H84" s="100"/>
      <c r="I84" s="257"/>
      <c r="J84" s="100"/>
      <c r="K84" s="340"/>
    </row>
    <row r="85" spans="1:11" x14ac:dyDescent="0.25">
      <c r="A85" s="89"/>
      <c r="B85" s="100"/>
      <c r="C85" s="100"/>
      <c r="D85" s="100"/>
      <c r="E85" s="100"/>
      <c r="F85" s="100"/>
      <c r="G85" s="100"/>
      <c r="H85" s="354" t="s">
        <v>352</v>
      </c>
      <c r="I85" s="355"/>
      <c r="J85" s="33">
        <f t="shared" ref="J85" si="2">SUM(J74:J84)</f>
        <v>658</v>
      </c>
      <c r="K85" s="340"/>
    </row>
    <row r="86" spans="1:11" x14ac:dyDescent="0.25">
      <c r="A86" s="110"/>
      <c r="B86" s="111"/>
      <c r="C86" s="112"/>
      <c r="D86" s="112"/>
      <c r="E86" s="92"/>
      <c r="F86" s="96"/>
      <c r="G86" s="96"/>
      <c r="H86" s="96"/>
      <c r="I86" s="96"/>
      <c r="J86" s="87"/>
      <c r="K86" s="341"/>
    </row>
    <row r="87" spans="1:11" x14ac:dyDescent="0.25">
      <c r="A87" s="306" t="s">
        <v>4</v>
      </c>
      <c r="B87" s="306" t="s">
        <v>336</v>
      </c>
      <c r="C87" s="306" t="s">
        <v>337</v>
      </c>
      <c r="D87" s="298" t="s">
        <v>6</v>
      </c>
      <c r="E87" s="298" t="s">
        <v>338</v>
      </c>
      <c r="F87" s="298" t="s">
        <v>339</v>
      </c>
      <c r="G87" s="306" t="s">
        <v>340</v>
      </c>
      <c r="H87" s="306" t="s">
        <v>341</v>
      </c>
      <c r="I87" s="345" t="s">
        <v>34</v>
      </c>
      <c r="J87" s="306" t="s">
        <v>324</v>
      </c>
      <c r="K87" s="306" t="s">
        <v>342</v>
      </c>
    </row>
    <row r="88" spans="1:11" x14ac:dyDescent="0.25">
      <c r="A88" s="306"/>
      <c r="B88" s="306"/>
      <c r="C88" s="306"/>
      <c r="D88" s="299"/>
      <c r="E88" s="299"/>
      <c r="F88" s="299"/>
      <c r="G88" s="306"/>
      <c r="H88" s="306"/>
      <c r="I88" s="345"/>
      <c r="J88" s="306"/>
      <c r="K88" s="306"/>
    </row>
    <row r="89" spans="1:11" x14ac:dyDescent="0.25">
      <c r="A89" s="89"/>
      <c r="B89" s="95"/>
      <c r="C89" s="91"/>
      <c r="D89" s="91" t="s">
        <v>25</v>
      </c>
      <c r="E89" s="92"/>
      <c r="F89" s="96"/>
      <c r="G89" s="96"/>
      <c r="H89" s="96"/>
      <c r="I89" s="96"/>
      <c r="J89" s="87"/>
      <c r="K89" s="339"/>
    </row>
    <row r="90" spans="1:11" x14ac:dyDescent="0.25">
      <c r="A90" s="300" t="s">
        <v>278</v>
      </c>
      <c r="B90" s="322" t="str">
        <f>CATALOGO!B158</f>
        <v>SUMINISTRO E INSTALACIÓN DE TUBO DE PVC DE 1" O TIPO PESADO, INCLUYE EXCAVACION, RELLENO Y COMPACTADO CEMENTO Y ACOPLAMIENTO.</v>
      </c>
      <c r="C90" s="91"/>
      <c r="D90" s="92"/>
      <c r="E90" s="92" t="s">
        <v>1048</v>
      </c>
      <c r="F90" s="96"/>
      <c r="G90" s="96"/>
      <c r="H90" s="96"/>
      <c r="I90" s="96">
        <v>1</v>
      </c>
      <c r="J90" s="96">
        <f>E90*I90</f>
        <v>197.5</v>
      </c>
      <c r="K90" s="340"/>
    </row>
    <row r="91" spans="1:11" x14ac:dyDescent="0.25">
      <c r="A91" s="301"/>
      <c r="B91" s="323"/>
      <c r="C91" s="91"/>
      <c r="D91" s="92"/>
      <c r="E91" s="92" t="s">
        <v>1049</v>
      </c>
      <c r="F91" s="93"/>
      <c r="G91" s="93"/>
      <c r="H91" s="93"/>
      <c r="I91" s="96">
        <v>1</v>
      </c>
      <c r="J91" s="96">
        <f t="shared" ref="J91:J92" si="3">E91*I91</f>
        <v>14.5</v>
      </c>
      <c r="K91" s="340"/>
    </row>
    <row r="92" spans="1:11" x14ac:dyDescent="0.25">
      <c r="A92" s="301"/>
      <c r="B92" s="323"/>
      <c r="C92" s="91"/>
      <c r="D92" s="92"/>
      <c r="E92" s="92" t="s">
        <v>920</v>
      </c>
      <c r="F92" s="93"/>
      <c r="G92" s="93"/>
      <c r="H92" s="93"/>
      <c r="I92" s="96">
        <v>1</v>
      </c>
      <c r="J92" s="96">
        <f t="shared" si="3"/>
        <v>14</v>
      </c>
      <c r="K92" s="340"/>
    </row>
    <row r="93" spans="1:11" x14ac:dyDescent="0.25">
      <c r="A93" s="301"/>
      <c r="B93" s="323"/>
      <c r="C93" s="91"/>
      <c r="D93" s="92"/>
      <c r="E93" s="92"/>
      <c r="F93" s="93"/>
      <c r="G93" s="93"/>
      <c r="H93" s="93"/>
      <c r="I93" s="96"/>
      <c r="J93" s="87"/>
      <c r="K93" s="340"/>
    </row>
    <row r="94" spans="1:11" x14ac:dyDescent="0.25">
      <c r="A94" s="301"/>
      <c r="B94" s="323"/>
      <c r="C94" s="100"/>
      <c r="D94" s="100"/>
      <c r="E94" s="100"/>
      <c r="F94" s="100"/>
      <c r="G94" s="93"/>
      <c r="H94" s="93"/>
      <c r="I94" s="257"/>
      <c r="J94" s="87"/>
      <c r="K94" s="340"/>
    </row>
    <row r="95" spans="1:11" x14ac:dyDescent="0.25">
      <c r="A95" s="301"/>
      <c r="B95" s="323"/>
      <c r="C95" s="91"/>
      <c r="D95" s="92"/>
      <c r="E95" s="92"/>
      <c r="F95" s="93"/>
      <c r="G95" s="93"/>
      <c r="H95" s="93"/>
      <c r="I95" s="96"/>
      <c r="J95" s="87"/>
      <c r="K95" s="340"/>
    </row>
    <row r="96" spans="1:11" x14ac:dyDescent="0.25">
      <c r="A96" s="302"/>
      <c r="B96" s="324"/>
      <c r="C96" s="91"/>
      <c r="D96" s="92"/>
      <c r="E96" s="92"/>
      <c r="F96" s="93"/>
      <c r="G96" s="93"/>
      <c r="H96" s="93"/>
      <c r="I96" s="96"/>
      <c r="J96" s="100"/>
      <c r="K96" s="340"/>
    </row>
    <row r="97" spans="1:11" x14ac:dyDescent="0.25">
      <c r="A97" s="89"/>
      <c r="B97" s="90"/>
      <c r="C97" s="91"/>
      <c r="D97" s="92"/>
      <c r="E97" s="92"/>
      <c r="F97" s="93"/>
      <c r="G97" s="93"/>
      <c r="H97" s="93"/>
      <c r="I97" s="96"/>
      <c r="J97" s="100"/>
      <c r="K97" s="340"/>
    </row>
    <row r="98" spans="1:11" x14ac:dyDescent="0.25">
      <c r="A98" s="89"/>
      <c r="B98" s="100"/>
      <c r="C98" s="91"/>
      <c r="D98" s="92"/>
      <c r="E98" s="92"/>
      <c r="F98" s="96"/>
      <c r="G98" s="103"/>
      <c r="H98" s="103"/>
      <c r="I98" s="258"/>
      <c r="J98" s="100"/>
      <c r="K98" s="340"/>
    </row>
    <row r="99" spans="1:11" x14ac:dyDescent="0.25">
      <c r="A99" s="89"/>
      <c r="B99" s="100"/>
      <c r="C99" s="100"/>
      <c r="D99" s="100"/>
      <c r="E99" s="100"/>
      <c r="F99" s="100"/>
      <c r="G99" s="100"/>
      <c r="H99" s="100"/>
      <c r="I99" s="257"/>
      <c r="J99" s="100"/>
      <c r="K99" s="340"/>
    </row>
    <row r="100" spans="1:11" x14ac:dyDescent="0.25">
      <c r="A100" s="89"/>
      <c r="B100" s="100"/>
      <c r="C100" s="100"/>
      <c r="D100" s="100"/>
      <c r="E100" s="100"/>
      <c r="F100" s="100"/>
      <c r="G100" s="100"/>
      <c r="H100" s="354" t="s">
        <v>352</v>
      </c>
      <c r="I100" s="355"/>
      <c r="J100" s="33">
        <f t="shared" ref="J100" si="4">SUM(J89:J99)</f>
        <v>226</v>
      </c>
      <c r="K100" s="340"/>
    </row>
    <row r="101" spans="1:11" x14ac:dyDescent="0.25">
      <c r="A101" s="110"/>
      <c r="B101" s="111"/>
      <c r="C101" s="112"/>
      <c r="D101" s="112"/>
      <c r="E101" s="92"/>
      <c r="F101" s="96"/>
      <c r="G101" s="96"/>
      <c r="H101" s="96"/>
      <c r="I101" s="96"/>
      <c r="J101" s="87"/>
      <c r="K101" s="341"/>
    </row>
    <row r="102" spans="1:11" x14ac:dyDescent="0.25">
      <c r="A102" s="306" t="s">
        <v>4</v>
      </c>
      <c r="B102" s="306" t="s">
        <v>336</v>
      </c>
      <c r="C102" s="306" t="s">
        <v>337</v>
      </c>
      <c r="D102" s="298" t="s">
        <v>6</v>
      </c>
      <c r="E102" s="298" t="s">
        <v>338</v>
      </c>
      <c r="F102" s="298" t="s">
        <v>339</v>
      </c>
      <c r="G102" s="306" t="s">
        <v>340</v>
      </c>
      <c r="H102" s="306" t="s">
        <v>341</v>
      </c>
      <c r="I102" s="345" t="s">
        <v>34</v>
      </c>
      <c r="J102" s="306" t="s">
        <v>324</v>
      </c>
      <c r="K102" s="306" t="s">
        <v>342</v>
      </c>
    </row>
    <row r="103" spans="1:11" x14ac:dyDescent="0.25">
      <c r="A103" s="306"/>
      <c r="B103" s="306"/>
      <c r="C103" s="306"/>
      <c r="D103" s="299"/>
      <c r="E103" s="299"/>
      <c r="F103" s="299"/>
      <c r="G103" s="306"/>
      <c r="H103" s="306"/>
      <c r="I103" s="345"/>
      <c r="J103" s="306"/>
      <c r="K103" s="306"/>
    </row>
    <row r="104" spans="1:11" x14ac:dyDescent="0.25">
      <c r="A104" s="89"/>
      <c r="B104" s="95"/>
      <c r="C104" s="91"/>
      <c r="D104" s="91" t="s">
        <v>34</v>
      </c>
      <c r="E104" s="92"/>
      <c r="F104" s="96"/>
      <c r="G104" s="96"/>
      <c r="H104" s="96"/>
      <c r="I104" s="96"/>
      <c r="J104" s="87"/>
      <c r="K104" s="339"/>
    </row>
    <row r="105" spans="1:11" ht="15" customHeight="1" x14ac:dyDescent="0.25">
      <c r="A105" s="300" t="s">
        <v>280</v>
      </c>
      <c r="B105" s="363" t="str">
        <f>CATALOGO!B159</f>
        <v>SUMINISTRO Y COLOCACION DE  BASE DE CONCRETO DE 40*40 SUPERIOR, 70*70 EN BASE Y 80 CM DE ALTURA , FC-200 KG/CM2, CON ANCLA ARMADA GALVANIZADA CON REDONDO DE 3/4" A36 ARMADO DE 4 BASTONES DE 75CM, INCLUYE ESCAVACION, CIMBRA, SUMINISTRO Y FABRICACIÓN DE CONCRETO, COLADO, VIBRADO Y DESCIMBRADO,EXCAVACION, RELLENO Y COMPACTADO  LIMPIEZA DEL ÁREA DE TRABAJO Y LO NECESARIO.</v>
      </c>
      <c r="C105" s="91"/>
      <c r="D105" s="92"/>
      <c r="E105" s="92"/>
      <c r="F105" s="96"/>
      <c r="G105" s="96"/>
      <c r="H105" s="96"/>
      <c r="I105" s="96">
        <v>18</v>
      </c>
      <c r="J105" s="96">
        <f>I105</f>
        <v>18</v>
      </c>
      <c r="K105" s="340"/>
    </row>
    <row r="106" spans="1:11" x14ac:dyDescent="0.25">
      <c r="A106" s="301"/>
      <c r="B106" s="343"/>
      <c r="C106" s="91"/>
      <c r="D106" s="92"/>
      <c r="E106" s="92"/>
      <c r="F106" s="93"/>
      <c r="G106" s="93"/>
      <c r="H106" s="93"/>
      <c r="I106" s="96"/>
      <c r="J106" s="87"/>
      <c r="K106" s="340"/>
    </row>
    <row r="107" spans="1:11" x14ac:dyDescent="0.25">
      <c r="A107" s="301"/>
      <c r="B107" s="343"/>
      <c r="C107" s="91"/>
      <c r="D107" s="92"/>
      <c r="E107" s="92"/>
      <c r="F107" s="93"/>
      <c r="G107" s="93"/>
      <c r="H107" s="93"/>
      <c r="I107" s="96"/>
      <c r="J107" s="87"/>
      <c r="K107" s="340"/>
    </row>
    <row r="108" spans="1:11" x14ac:dyDescent="0.25">
      <c r="A108" s="301"/>
      <c r="B108" s="343"/>
      <c r="C108" s="91"/>
      <c r="D108" s="92"/>
      <c r="E108" s="92"/>
      <c r="F108" s="93"/>
      <c r="G108" s="93"/>
      <c r="H108" s="93"/>
      <c r="I108" s="96"/>
      <c r="J108" s="87"/>
      <c r="K108" s="340"/>
    </row>
    <row r="109" spans="1:11" x14ac:dyDescent="0.25">
      <c r="A109" s="301"/>
      <c r="B109" s="343"/>
      <c r="C109" s="100"/>
      <c r="D109" s="100"/>
      <c r="E109" s="100"/>
      <c r="F109" s="100"/>
      <c r="G109" s="93"/>
      <c r="H109" s="93"/>
      <c r="I109" s="257"/>
      <c r="J109" s="87"/>
      <c r="K109" s="340"/>
    </row>
    <row r="110" spans="1:11" x14ac:dyDescent="0.25">
      <c r="A110" s="301"/>
      <c r="B110" s="343"/>
      <c r="C110" s="91"/>
      <c r="D110" s="92"/>
      <c r="E110" s="92"/>
      <c r="F110" s="93"/>
      <c r="G110" s="93"/>
      <c r="H110" s="93"/>
      <c r="I110" s="96"/>
      <c r="J110" s="87"/>
      <c r="K110" s="340"/>
    </row>
    <row r="111" spans="1:11" x14ac:dyDescent="0.25">
      <c r="A111" s="302"/>
      <c r="B111" s="343"/>
      <c r="C111" s="91"/>
      <c r="D111" s="92"/>
      <c r="E111" s="92"/>
      <c r="F111" s="93"/>
      <c r="G111" s="93"/>
      <c r="H111" s="93"/>
      <c r="I111" s="96"/>
      <c r="J111" s="100"/>
      <c r="K111" s="340"/>
    </row>
    <row r="112" spans="1:11" x14ac:dyDescent="0.25">
      <c r="A112" s="89"/>
      <c r="B112" s="343"/>
      <c r="C112" s="91"/>
      <c r="D112" s="92"/>
      <c r="E112" s="92"/>
      <c r="F112" s="93"/>
      <c r="G112" s="93"/>
      <c r="H112" s="93"/>
      <c r="I112" s="96"/>
      <c r="J112" s="100"/>
      <c r="K112" s="340"/>
    </row>
    <row r="113" spans="1:11" x14ac:dyDescent="0.25">
      <c r="A113" s="89"/>
      <c r="B113" s="343"/>
      <c r="C113" s="91"/>
      <c r="D113" s="92"/>
      <c r="E113" s="92"/>
      <c r="F113" s="96"/>
      <c r="G113" s="103"/>
      <c r="H113" s="103"/>
      <c r="I113" s="258"/>
      <c r="J113" s="100"/>
      <c r="K113" s="340"/>
    </row>
    <row r="114" spans="1:11" x14ac:dyDescent="0.25">
      <c r="A114" s="89"/>
      <c r="B114" s="343"/>
      <c r="C114" s="100"/>
      <c r="D114" s="100"/>
      <c r="E114" s="100"/>
      <c r="F114" s="100"/>
      <c r="G114" s="100"/>
      <c r="H114" s="100"/>
      <c r="I114" s="257"/>
      <c r="J114" s="100"/>
      <c r="K114" s="340"/>
    </row>
    <row r="115" spans="1:11" x14ac:dyDescent="0.25">
      <c r="A115" s="89"/>
      <c r="B115" s="349"/>
      <c r="C115" s="100"/>
      <c r="D115" s="100"/>
      <c r="E115" s="100"/>
      <c r="F115" s="100"/>
      <c r="G115" s="100"/>
      <c r="H115" s="354" t="s">
        <v>352</v>
      </c>
      <c r="I115" s="355"/>
      <c r="J115" s="33">
        <f t="shared" ref="J115" si="5">SUM(J104:J114)</f>
        <v>18</v>
      </c>
      <c r="K115" s="340"/>
    </row>
    <row r="116" spans="1:11" x14ac:dyDescent="0.25">
      <c r="A116" s="110"/>
      <c r="B116" s="111"/>
      <c r="C116" s="112"/>
      <c r="D116" s="112"/>
      <c r="E116" s="92"/>
      <c r="F116" s="96"/>
      <c r="G116" s="96"/>
      <c r="H116" s="96"/>
      <c r="I116" s="96"/>
      <c r="J116" s="87"/>
      <c r="K116" s="341"/>
    </row>
    <row r="117" spans="1:11" x14ac:dyDescent="0.25">
      <c r="A117" s="306" t="s">
        <v>4</v>
      </c>
      <c r="B117" s="306" t="s">
        <v>336</v>
      </c>
      <c r="C117" s="306" t="s">
        <v>337</v>
      </c>
      <c r="D117" s="298" t="s">
        <v>6</v>
      </c>
      <c r="E117" s="298" t="s">
        <v>338</v>
      </c>
      <c r="F117" s="298" t="s">
        <v>339</v>
      </c>
      <c r="G117" s="306" t="s">
        <v>340</v>
      </c>
      <c r="H117" s="306" t="s">
        <v>341</v>
      </c>
      <c r="I117" s="345" t="s">
        <v>34</v>
      </c>
      <c r="J117" s="306" t="s">
        <v>324</v>
      </c>
      <c r="K117" s="306" t="s">
        <v>342</v>
      </c>
    </row>
    <row r="118" spans="1:11" x14ac:dyDescent="0.25">
      <c r="A118" s="306"/>
      <c r="B118" s="306"/>
      <c r="C118" s="306"/>
      <c r="D118" s="299"/>
      <c r="E118" s="299"/>
      <c r="F118" s="299"/>
      <c r="G118" s="306"/>
      <c r="H118" s="306"/>
      <c r="I118" s="345"/>
      <c r="J118" s="306"/>
      <c r="K118" s="306"/>
    </row>
    <row r="119" spans="1:11" x14ac:dyDescent="0.25">
      <c r="A119" s="89"/>
      <c r="B119" s="95"/>
      <c r="C119" s="91"/>
      <c r="D119" s="91" t="s">
        <v>34</v>
      </c>
      <c r="E119" s="92"/>
      <c r="F119" s="96"/>
      <c r="G119" s="96"/>
      <c r="H119" s="96"/>
      <c r="I119" s="96"/>
      <c r="J119" s="87"/>
      <c r="K119" s="339"/>
    </row>
    <row r="120" spans="1:11" x14ac:dyDescent="0.25">
      <c r="A120" s="300" t="s">
        <v>281</v>
      </c>
      <c r="B120" s="322" t="str">
        <f>CATALOGO!B161</f>
        <v>SUMINISTRO Y COLOCACION DE REGISTRO PREFABRICADO  DE CONCRETO ARMADO DE 33X33X40 CMS. CON MARCO Y TAPA DE ÁNGULO GALVANIDO DE 1 1/2"X6MM, INCLUYE ACARREO, FABRICACIÓN, MATERIALES, EXCAVACIÓN, COLOCACIÓN, NIVELACIÓN, LIMPIEZA DEL ÁREA DE TRABAJO.</v>
      </c>
      <c r="C120" s="91"/>
      <c r="D120" s="92"/>
      <c r="E120" s="92"/>
      <c r="F120" s="96"/>
      <c r="G120" s="96"/>
      <c r="H120" s="96"/>
      <c r="I120" s="96"/>
      <c r="J120" s="96"/>
      <c r="K120" s="340"/>
    </row>
    <row r="121" spans="1:11" x14ac:dyDescent="0.25">
      <c r="A121" s="301"/>
      <c r="B121" s="323"/>
      <c r="C121" s="91"/>
      <c r="D121" s="92"/>
      <c r="E121" s="92"/>
      <c r="F121" s="93"/>
      <c r="G121" s="93"/>
      <c r="H121" s="93"/>
      <c r="I121" s="96">
        <v>18</v>
      </c>
      <c r="J121" s="87">
        <f>I121</f>
        <v>18</v>
      </c>
      <c r="K121" s="340"/>
    </row>
    <row r="122" spans="1:11" x14ac:dyDescent="0.25">
      <c r="A122" s="301"/>
      <c r="B122" s="323"/>
      <c r="C122" s="91"/>
      <c r="D122" s="92"/>
      <c r="E122" s="92"/>
      <c r="F122" s="93"/>
      <c r="G122" s="93"/>
      <c r="H122" s="93"/>
      <c r="I122" s="96"/>
      <c r="J122" s="87"/>
      <c r="K122" s="340"/>
    </row>
    <row r="123" spans="1:11" x14ac:dyDescent="0.25">
      <c r="A123" s="301"/>
      <c r="B123" s="323"/>
      <c r="C123" s="91"/>
      <c r="D123" s="92"/>
      <c r="E123" s="92"/>
      <c r="F123" s="93"/>
      <c r="G123" s="93"/>
      <c r="H123" s="93"/>
      <c r="I123" s="96"/>
      <c r="J123" s="87"/>
      <c r="K123" s="340"/>
    </row>
    <row r="124" spans="1:11" x14ac:dyDescent="0.25">
      <c r="A124" s="301"/>
      <c r="B124" s="323"/>
      <c r="C124" s="100"/>
      <c r="D124" s="100"/>
      <c r="E124" s="100"/>
      <c r="F124" s="100"/>
      <c r="G124" s="93"/>
      <c r="H124" s="93"/>
      <c r="I124" s="257"/>
      <c r="J124" s="87"/>
      <c r="K124" s="340"/>
    </row>
    <row r="125" spans="1:11" x14ac:dyDescent="0.25">
      <c r="A125" s="301"/>
      <c r="B125" s="323"/>
      <c r="C125" s="91"/>
      <c r="D125" s="92"/>
      <c r="E125" s="92"/>
      <c r="F125" s="93"/>
      <c r="G125" s="93"/>
      <c r="H125" s="93"/>
      <c r="I125" s="96"/>
      <c r="J125" s="87"/>
      <c r="K125" s="340"/>
    </row>
    <row r="126" spans="1:11" x14ac:dyDescent="0.25">
      <c r="A126" s="302"/>
      <c r="B126" s="324"/>
      <c r="C126" s="91"/>
      <c r="D126" s="92"/>
      <c r="E126" s="92"/>
      <c r="F126" s="93"/>
      <c r="G126" s="93"/>
      <c r="H126" s="93"/>
      <c r="I126" s="96"/>
      <c r="J126" s="100"/>
      <c r="K126" s="340"/>
    </row>
    <row r="127" spans="1:11" x14ac:dyDescent="0.25">
      <c r="A127" s="89"/>
      <c r="B127" s="90"/>
      <c r="C127" s="91"/>
      <c r="D127" s="92"/>
      <c r="E127" s="92"/>
      <c r="F127" s="93"/>
      <c r="G127" s="93"/>
      <c r="H127" s="93"/>
      <c r="I127" s="96"/>
      <c r="J127" s="100"/>
      <c r="K127" s="340"/>
    </row>
    <row r="128" spans="1:11" x14ac:dyDescent="0.25">
      <c r="A128" s="89"/>
      <c r="B128" s="100"/>
      <c r="C128" s="91"/>
      <c r="D128" s="92"/>
      <c r="E128" s="92"/>
      <c r="F128" s="96"/>
      <c r="G128" s="103"/>
      <c r="H128" s="103"/>
      <c r="I128" s="258"/>
      <c r="J128" s="100"/>
      <c r="K128" s="340"/>
    </row>
    <row r="129" spans="1:11" x14ac:dyDescent="0.25">
      <c r="A129" s="89"/>
      <c r="B129" s="100"/>
      <c r="C129" s="100"/>
      <c r="D129" s="100"/>
      <c r="E129" s="100"/>
      <c r="F129" s="100"/>
      <c r="G129" s="100"/>
      <c r="H129" s="100"/>
      <c r="I129" s="257"/>
      <c r="J129" s="100"/>
      <c r="K129" s="340"/>
    </row>
    <row r="130" spans="1:11" x14ac:dyDescent="0.25">
      <c r="A130" s="89"/>
      <c r="B130" s="100"/>
      <c r="C130" s="100"/>
      <c r="D130" s="100"/>
      <c r="E130" s="100"/>
      <c r="F130" s="100"/>
      <c r="G130" s="100"/>
      <c r="H130" s="354" t="s">
        <v>352</v>
      </c>
      <c r="I130" s="355"/>
      <c r="J130" s="33">
        <f t="shared" ref="J130" si="6">SUM(J119:J129)</f>
        <v>18</v>
      </c>
      <c r="K130" s="340"/>
    </row>
    <row r="131" spans="1:11" x14ac:dyDescent="0.25">
      <c r="A131" s="110"/>
      <c r="B131" s="111"/>
      <c r="C131" s="112"/>
      <c r="D131" s="112"/>
      <c r="E131" s="92"/>
      <c r="F131" s="96"/>
      <c r="G131" s="96"/>
      <c r="H131" s="96"/>
      <c r="I131" s="96"/>
      <c r="J131" s="87"/>
      <c r="K131" s="341"/>
    </row>
    <row r="132" spans="1:11" x14ac:dyDescent="0.25">
      <c r="A132" s="306" t="s">
        <v>4</v>
      </c>
      <c r="B132" s="306" t="s">
        <v>336</v>
      </c>
      <c r="C132" s="306" t="s">
        <v>337</v>
      </c>
      <c r="D132" s="298" t="s">
        <v>6</v>
      </c>
      <c r="E132" s="298" t="s">
        <v>338</v>
      </c>
      <c r="F132" s="298" t="s">
        <v>339</v>
      </c>
      <c r="G132" s="306" t="s">
        <v>340</v>
      </c>
      <c r="H132" s="306" t="s">
        <v>341</v>
      </c>
      <c r="I132" s="345" t="s">
        <v>34</v>
      </c>
      <c r="J132" s="306" t="s">
        <v>324</v>
      </c>
      <c r="K132" s="306" t="s">
        <v>342</v>
      </c>
    </row>
    <row r="133" spans="1:11" x14ac:dyDescent="0.25">
      <c r="A133" s="306"/>
      <c r="B133" s="306"/>
      <c r="C133" s="306"/>
      <c r="D133" s="299"/>
      <c r="E133" s="299"/>
      <c r="F133" s="299"/>
      <c r="G133" s="306"/>
      <c r="H133" s="306"/>
      <c r="I133" s="345"/>
      <c r="J133" s="306"/>
      <c r="K133" s="306"/>
    </row>
    <row r="134" spans="1:11" x14ac:dyDescent="0.25">
      <c r="A134" s="89"/>
      <c r="B134" s="95"/>
      <c r="C134" s="91"/>
      <c r="D134" s="91" t="s">
        <v>34</v>
      </c>
      <c r="E134" s="92"/>
      <c r="F134" s="96"/>
      <c r="G134" s="96"/>
      <c r="H134" s="96"/>
      <c r="I134" s="96"/>
      <c r="J134" s="87"/>
      <c r="K134" s="339"/>
    </row>
    <row r="135" spans="1:11" x14ac:dyDescent="0.25">
      <c r="A135" s="300" t="s">
        <v>283</v>
      </c>
      <c r="B135" s="322" t="str">
        <f>CATALOGO!B162</f>
        <v>SUMINISTRO Y COLOCACIÓN DE POSTE  CÓNICO CIRCULAR DE 6M DE ALTURA, CON UNA PERCHA, DE LAMINA NEGRA CAL. 12 SAE 1008, PLACA BASE DE 1/8" DE 279MMX 279MM, BASE DE CAÑA DE 150MM Y PUNTA DE CAÑA 73MM, INCLUYE TORNILLERÍA, MANIOBRA DE IZADO, FLETE, ACABADO DE PINTURA ESMALTE EN COLOR QUE INDIQUE LA SUPERVISIÓN.</v>
      </c>
      <c r="C135" s="91"/>
      <c r="D135" s="92"/>
      <c r="E135" s="92"/>
      <c r="F135" s="96"/>
      <c r="G135" s="96"/>
      <c r="H135" s="96"/>
      <c r="I135" s="96"/>
      <c r="J135" s="96"/>
      <c r="K135" s="340"/>
    </row>
    <row r="136" spans="1:11" x14ac:dyDescent="0.25">
      <c r="A136" s="301"/>
      <c r="B136" s="323"/>
      <c r="C136" s="91"/>
      <c r="D136" s="92"/>
      <c r="E136" s="92"/>
      <c r="F136" s="93"/>
      <c r="G136" s="93"/>
      <c r="H136" s="93"/>
      <c r="I136" s="96">
        <v>18</v>
      </c>
      <c r="J136" s="87">
        <f>I136</f>
        <v>18</v>
      </c>
      <c r="K136" s="340"/>
    </row>
    <row r="137" spans="1:11" x14ac:dyDescent="0.25">
      <c r="A137" s="301"/>
      <c r="B137" s="323"/>
      <c r="C137" s="91"/>
      <c r="D137" s="92"/>
      <c r="E137" s="92"/>
      <c r="F137" s="93"/>
      <c r="G137" s="93"/>
      <c r="H137" s="93"/>
      <c r="I137" s="96"/>
      <c r="J137" s="87"/>
      <c r="K137" s="340"/>
    </row>
    <row r="138" spans="1:11" x14ac:dyDescent="0.25">
      <c r="A138" s="301"/>
      <c r="B138" s="323"/>
      <c r="C138" s="91"/>
      <c r="D138" s="92"/>
      <c r="E138" s="92"/>
      <c r="F138" s="93"/>
      <c r="G138" s="93"/>
      <c r="H138" s="93"/>
      <c r="I138" s="96"/>
      <c r="J138" s="87"/>
      <c r="K138" s="340"/>
    </row>
    <row r="139" spans="1:11" x14ac:dyDescent="0.25">
      <c r="A139" s="301"/>
      <c r="B139" s="323"/>
      <c r="C139" s="100"/>
      <c r="D139" s="100"/>
      <c r="E139" s="100"/>
      <c r="F139" s="100"/>
      <c r="G139" s="93"/>
      <c r="H139" s="93"/>
      <c r="I139" s="257"/>
      <c r="J139" s="87"/>
      <c r="K139" s="340"/>
    </row>
    <row r="140" spans="1:11" x14ac:dyDescent="0.25">
      <c r="A140" s="301"/>
      <c r="B140" s="323"/>
      <c r="C140" s="91"/>
      <c r="D140" s="92"/>
      <c r="E140" s="92"/>
      <c r="F140" s="93"/>
      <c r="G140" s="93"/>
      <c r="H140" s="93"/>
      <c r="I140" s="96"/>
      <c r="J140" s="87"/>
      <c r="K140" s="340"/>
    </row>
    <row r="141" spans="1:11" x14ac:dyDescent="0.25">
      <c r="A141" s="302"/>
      <c r="B141" s="324"/>
      <c r="C141" s="91"/>
      <c r="D141" s="92"/>
      <c r="E141" s="92"/>
      <c r="F141" s="93"/>
      <c r="G141" s="93"/>
      <c r="H141" s="93"/>
      <c r="I141" s="96"/>
      <c r="J141" s="100"/>
      <c r="K141" s="340"/>
    </row>
    <row r="142" spans="1:11" x14ac:dyDescent="0.25">
      <c r="A142" s="89"/>
      <c r="B142" s="90"/>
      <c r="C142" s="91"/>
      <c r="D142" s="92"/>
      <c r="E142" s="92"/>
      <c r="F142" s="93"/>
      <c r="G142" s="93"/>
      <c r="H142" s="93"/>
      <c r="I142" s="96"/>
      <c r="J142" s="100"/>
      <c r="K142" s="340"/>
    </row>
    <row r="143" spans="1:11" x14ac:dyDescent="0.25">
      <c r="A143" s="89"/>
      <c r="B143" s="100"/>
      <c r="C143" s="91"/>
      <c r="D143" s="92"/>
      <c r="E143" s="92"/>
      <c r="F143" s="96"/>
      <c r="G143" s="103"/>
      <c r="H143" s="103"/>
      <c r="I143" s="258"/>
      <c r="J143" s="100"/>
      <c r="K143" s="340"/>
    </row>
    <row r="144" spans="1:11" x14ac:dyDescent="0.25">
      <c r="A144" s="89"/>
      <c r="B144" s="100"/>
      <c r="C144" s="100"/>
      <c r="D144" s="100"/>
      <c r="E144" s="100"/>
      <c r="F144" s="100"/>
      <c r="G144" s="100"/>
      <c r="H144" s="100"/>
      <c r="I144" s="257"/>
      <c r="J144" s="100"/>
      <c r="K144" s="340"/>
    </row>
    <row r="145" spans="1:11" x14ac:dyDescent="0.25">
      <c r="A145" s="89"/>
      <c r="B145" s="100"/>
      <c r="C145" s="100"/>
      <c r="D145" s="100"/>
      <c r="E145" s="100"/>
      <c r="F145" s="100"/>
      <c r="G145" s="100"/>
      <c r="H145" s="354" t="s">
        <v>352</v>
      </c>
      <c r="I145" s="355"/>
      <c r="J145" s="33">
        <f t="shared" ref="J145" si="7">SUM(J134:J144)</f>
        <v>18</v>
      </c>
      <c r="K145" s="340"/>
    </row>
    <row r="146" spans="1:11" x14ac:dyDescent="0.25">
      <c r="A146" s="110"/>
      <c r="B146" s="111"/>
      <c r="C146" s="112"/>
      <c r="D146" s="112"/>
      <c r="E146" s="92"/>
      <c r="F146" s="96"/>
      <c r="G146" s="96"/>
      <c r="H146" s="96"/>
      <c r="I146" s="96"/>
      <c r="J146" s="87"/>
      <c r="K146" s="341"/>
    </row>
    <row r="147" spans="1:11" x14ac:dyDescent="0.25">
      <c r="A147" s="306" t="s">
        <v>4</v>
      </c>
      <c r="B147" s="306" t="s">
        <v>336</v>
      </c>
      <c r="C147" s="306" t="s">
        <v>337</v>
      </c>
      <c r="D147" s="298" t="s">
        <v>6</v>
      </c>
      <c r="E147" s="298" t="s">
        <v>338</v>
      </c>
      <c r="F147" s="298" t="s">
        <v>339</v>
      </c>
      <c r="G147" s="306" t="s">
        <v>340</v>
      </c>
      <c r="H147" s="306" t="s">
        <v>341</v>
      </c>
      <c r="I147" s="345" t="s">
        <v>34</v>
      </c>
      <c r="J147" s="306" t="s">
        <v>324</v>
      </c>
      <c r="K147" s="306" t="s">
        <v>342</v>
      </c>
    </row>
    <row r="148" spans="1:11" x14ac:dyDescent="0.25">
      <c r="A148" s="306"/>
      <c r="B148" s="306"/>
      <c r="C148" s="306"/>
      <c r="D148" s="299"/>
      <c r="E148" s="299"/>
      <c r="F148" s="299"/>
      <c r="G148" s="306"/>
      <c r="H148" s="306"/>
      <c r="I148" s="345"/>
      <c r="J148" s="306"/>
      <c r="K148" s="306"/>
    </row>
    <row r="149" spans="1:11" x14ac:dyDescent="0.25">
      <c r="A149" s="89"/>
      <c r="B149" s="95"/>
      <c r="C149" s="91"/>
      <c r="D149" s="91" t="s">
        <v>25</v>
      </c>
      <c r="E149" s="92"/>
      <c r="F149" s="96"/>
      <c r="G149" s="96"/>
      <c r="H149" s="96"/>
      <c r="I149" s="96"/>
      <c r="J149" s="87"/>
      <c r="K149" s="339"/>
    </row>
    <row r="150" spans="1:11" x14ac:dyDescent="0.25">
      <c r="A150" s="300" t="s">
        <v>289</v>
      </c>
      <c r="B150" s="322" t="str">
        <f>CATALOGO!B167</f>
        <v>SUMINISTRO Y COLOCACIÓN DE CABLE DE ALUMINIO TRIPLEX CALIBRE 6, INCLUYE CONEXIÓN, DESPERDICIO, LIMPIEZA DEL ÁREA DE TRABAJO MATERIALES, MANO DE OBRA, EQUIPO, SEÑALAIENTOS DE PROTECCCION Y TODO LO NECESARIO PARA SU CORRECTA EJECUCION.</v>
      </c>
      <c r="C150" s="91" t="s">
        <v>1042</v>
      </c>
      <c r="D150" s="92"/>
      <c r="E150" s="92" t="s">
        <v>1043</v>
      </c>
      <c r="F150" s="96"/>
      <c r="G150" s="96"/>
      <c r="H150" s="96"/>
      <c r="I150" s="96">
        <v>1</v>
      </c>
      <c r="J150" s="96">
        <f>E150*I150</f>
        <v>309</v>
      </c>
      <c r="K150" s="340"/>
    </row>
    <row r="151" spans="1:11" x14ac:dyDescent="0.25">
      <c r="A151" s="301"/>
      <c r="B151" s="323"/>
      <c r="C151" s="91" t="s">
        <v>1044</v>
      </c>
      <c r="D151" s="92"/>
      <c r="E151" s="92" t="s">
        <v>1045</v>
      </c>
      <c r="F151" s="93"/>
      <c r="G151" s="93"/>
      <c r="H151" s="93"/>
      <c r="I151" s="96">
        <v>1</v>
      </c>
      <c r="J151" s="96">
        <f t="shared" ref="J151:J153" si="8">E151*I151</f>
        <v>117</v>
      </c>
      <c r="K151" s="340"/>
    </row>
    <row r="152" spans="1:11" x14ac:dyDescent="0.25">
      <c r="A152" s="301"/>
      <c r="B152" s="323"/>
      <c r="C152" s="91" t="s">
        <v>1046</v>
      </c>
      <c r="D152" s="92"/>
      <c r="E152" s="92" t="s">
        <v>1047</v>
      </c>
      <c r="F152" s="93"/>
      <c r="G152" s="93"/>
      <c r="H152" s="93"/>
      <c r="I152" s="96">
        <v>1</v>
      </c>
      <c r="J152" s="96">
        <f t="shared" si="8"/>
        <v>184</v>
      </c>
      <c r="K152" s="340"/>
    </row>
    <row r="153" spans="1:11" x14ac:dyDescent="0.25">
      <c r="A153" s="301"/>
      <c r="B153" s="323"/>
      <c r="C153" s="91" t="s">
        <v>111</v>
      </c>
      <c r="D153" s="92"/>
      <c r="E153" s="92" t="s">
        <v>960</v>
      </c>
      <c r="F153" s="93"/>
      <c r="G153" s="93"/>
      <c r="H153" s="93"/>
      <c r="I153" s="96">
        <v>1</v>
      </c>
      <c r="J153" s="96">
        <f t="shared" si="8"/>
        <v>48</v>
      </c>
      <c r="K153" s="340"/>
    </row>
    <row r="154" spans="1:11" x14ac:dyDescent="0.25">
      <c r="A154" s="301"/>
      <c r="B154" s="323"/>
      <c r="C154" s="100"/>
      <c r="D154" s="100"/>
      <c r="E154" s="100"/>
      <c r="F154" s="100"/>
      <c r="G154" s="93"/>
      <c r="H154" s="93"/>
      <c r="I154" s="257"/>
      <c r="J154" s="87"/>
      <c r="K154" s="340"/>
    </row>
    <row r="155" spans="1:11" x14ac:dyDescent="0.25">
      <c r="A155" s="301"/>
      <c r="B155" s="323"/>
      <c r="C155" s="91"/>
      <c r="D155" s="92"/>
      <c r="E155" s="92"/>
      <c r="F155" s="93"/>
      <c r="G155" s="93"/>
      <c r="H155" s="93"/>
      <c r="I155" s="96"/>
      <c r="J155" s="87"/>
      <c r="K155" s="340"/>
    </row>
    <row r="156" spans="1:11" x14ac:dyDescent="0.25">
      <c r="A156" s="302"/>
      <c r="B156" s="324"/>
      <c r="C156" s="91"/>
      <c r="D156" s="92"/>
      <c r="E156" s="92"/>
      <c r="F156" s="93"/>
      <c r="G156" s="93"/>
      <c r="H156" s="93"/>
      <c r="I156" s="96"/>
      <c r="J156" s="100"/>
      <c r="K156" s="340"/>
    </row>
    <row r="157" spans="1:11" x14ac:dyDescent="0.25">
      <c r="A157" s="89"/>
      <c r="B157" s="90"/>
      <c r="C157" s="91"/>
      <c r="D157" s="92"/>
      <c r="E157" s="92"/>
      <c r="F157" s="93"/>
      <c r="G157" s="93"/>
      <c r="H157" s="93"/>
      <c r="I157" s="96"/>
      <c r="J157" s="100"/>
      <c r="K157" s="340"/>
    </row>
    <row r="158" spans="1:11" x14ac:dyDescent="0.25">
      <c r="A158" s="89"/>
      <c r="B158" s="100"/>
      <c r="C158" s="91"/>
      <c r="D158" s="92"/>
      <c r="E158" s="92"/>
      <c r="F158" s="96"/>
      <c r="G158" s="103"/>
      <c r="H158" s="103"/>
      <c r="I158" s="258"/>
      <c r="J158" s="100"/>
      <c r="K158" s="340"/>
    </row>
    <row r="159" spans="1:11" x14ac:dyDescent="0.25">
      <c r="A159" s="89"/>
      <c r="B159" s="100"/>
      <c r="C159" s="100"/>
      <c r="D159" s="100"/>
      <c r="E159" s="100"/>
      <c r="F159" s="100"/>
      <c r="G159" s="100"/>
      <c r="H159" s="100"/>
      <c r="I159" s="257"/>
      <c r="J159" s="100"/>
      <c r="K159" s="340"/>
    </row>
    <row r="160" spans="1:11" x14ac:dyDescent="0.25">
      <c r="A160" s="89"/>
      <c r="B160" s="100"/>
      <c r="C160" s="100"/>
      <c r="D160" s="100"/>
      <c r="E160" s="100"/>
      <c r="F160" s="100"/>
      <c r="G160" s="100"/>
      <c r="H160" s="354" t="s">
        <v>352</v>
      </c>
      <c r="I160" s="355"/>
      <c r="J160" s="33">
        <f t="shared" ref="J160" si="9">SUM(J149:J159)</f>
        <v>658</v>
      </c>
      <c r="K160" s="340"/>
    </row>
    <row r="161" spans="1:11" x14ac:dyDescent="0.25">
      <c r="A161" s="110"/>
      <c r="B161" s="111"/>
      <c r="C161" s="112"/>
      <c r="D161" s="112"/>
      <c r="E161" s="92"/>
      <c r="F161" s="96"/>
      <c r="G161" s="96"/>
      <c r="H161" s="96"/>
      <c r="I161" s="96"/>
      <c r="J161" s="87"/>
      <c r="K161" s="341"/>
    </row>
    <row r="162" spans="1:11" x14ac:dyDescent="0.25">
      <c r="A162" s="306" t="s">
        <v>4</v>
      </c>
      <c r="B162" s="306" t="s">
        <v>336</v>
      </c>
      <c r="C162" s="306" t="s">
        <v>337</v>
      </c>
      <c r="D162" s="298" t="s">
        <v>6</v>
      </c>
      <c r="E162" s="298" t="s">
        <v>338</v>
      </c>
      <c r="F162" s="298" t="s">
        <v>339</v>
      </c>
      <c r="G162" s="306" t="s">
        <v>340</v>
      </c>
      <c r="H162" s="306" t="s">
        <v>341</v>
      </c>
      <c r="I162" s="345" t="s">
        <v>34</v>
      </c>
      <c r="J162" s="306" t="s">
        <v>324</v>
      </c>
      <c r="K162" s="306" t="s">
        <v>342</v>
      </c>
    </row>
    <row r="163" spans="1:11" x14ac:dyDescent="0.25">
      <c r="A163" s="306"/>
      <c r="B163" s="306"/>
      <c r="C163" s="306"/>
      <c r="D163" s="299"/>
      <c r="E163" s="299"/>
      <c r="F163" s="299"/>
      <c r="G163" s="306"/>
      <c r="H163" s="306"/>
      <c r="I163" s="345"/>
      <c r="J163" s="306"/>
      <c r="K163" s="306"/>
    </row>
    <row r="164" spans="1:11" x14ac:dyDescent="0.25">
      <c r="A164" s="89"/>
      <c r="B164" s="95"/>
      <c r="C164" s="91"/>
      <c r="D164" s="91" t="s">
        <v>34</v>
      </c>
      <c r="E164" s="92"/>
      <c r="F164" s="96"/>
      <c r="G164" s="96"/>
      <c r="H164" s="96"/>
      <c r="I164" s="96"/>
      <c r="J164" s="87"/>
      <c r="K164" s="339"/>
    </row>
    <row r="165" spans="1:11" x14ac:dyDescent="0.25">
      <c r="A165" s="300" t="s">
        <v>291</v>
      </c>
      <c r="B165" s="322" t="str">
        <f>CATALOGO!B168</f>
        <v>SUMINISTRO Y COLOCACIÓN DE CONECTOR PONCHABLE BIMETALICO, INCLUYE CONEXIÓN, CINTA VULCANIZABLE, SUPER 23, CINTA VINILICA SUPER 33 3M, DESPERDICIO, LIMPIEZA DEL ÁREA DE TRABAJO MATERIALES, MANO DE OBRA, EQUIPO, SEÑALAIENTOS DE PROTECCCION Y TODO LO NECESARIO PARA SU CORRECTA EJECUCION.</v>
      </c>
      <c r="C165" s="91"/>
      <c r="D165" s="92"/>
      <c r="E165" s="92"/>
      <c r="F165" s="96"/>
      <c r="G165" s="96"/>
      <c r="H165" s="96"/>
      <c r="I165" s="96">
        <v>2</v>
      </c>
      <c r="J165" s="96">
        <f>I165</f>
        <v>2</v>
      </c>
      <c r="K165" s="340"/>
    </row>
    <row r="166" spans="1:11" x14ac:dyDescent="0.25">
      <c r="A166" s="301"/>
      <c r="B166" s="323"/>
      <c r="C166" s="91"/>
      <c r="D166" s="92"/>
      <c r="E166" s="92"/>
      <c r="F166" s="93"/>
      <c r="G166" s="93"/>
      <c r="H166" s="93"/>
      <c r="I166" s="96"/>
      <c r="J166" s="87"/>
      <c r="K166" s="340"/>
    </row>
    <row r="167" spans="1:11" x14ac:dyDescent="0.25">
      <c r="A167" s="301"/>
      <c r="B167" s="323"/>
      <c r="C167" s="91"/>
      <c r="D167" s="92"/>
      <c r="E167" s="92"/>
      <c r="F167" s="93"/>
      <c r="G167" s="93"/>
      <c r="H167" s="93"/>
      <c r="I167" s="96"/>
      <c r="J167" s="87"/>
      <c r="K167" s="340"/>
    </row>
    <row r="168" spans="1:11" x14ac:dyDescent="0.25">
      <c r="A168" s="301"/>
      <c r="B168" s="323"/>
      <c r="C168" s="91"/>
      <c r="D168" s="92"/>
      <c r="E168" s="92"/>
      <c r="F168" s="93"/>
      <c r="G168" s="93"/>
      <c r="H168" s="93"/>
      <c r="I168" s="96"/>
      <c r="J168" s="87"/>
      <c r="K168" s="340"/>
    </row>
    <row r="169" spans="1:11" x14ac:dyDescent="0.25">
      <c r="A169" s="301"/>
      <c r="B169" s="323"/>
      <c r="C169" s="100"/>
      <c r="D169" s="100"/>
      <c r="E169" s="100"/>
      <c r="F169" s="100"/>
      <c r="G169" s="93"/>
      <c r="H169" s="93"/>
      <c r="I169" s="257"/>
      <c r="J169" s="87"/>
      <c r="K169" s="340"/>
    </row>
    <row r="170" spans="1:11" x14ac:dyDescent="0.25">
      <c r="A170" s="301"/>
      <c r="B170" s="323"/>
      <c r="C170" s="91"/>
      <c r="D170" s="92"/>
      <c r="E170" s="92"/>
      <c r="F170" s="93"/>
      <c r="G170" s="93"/>
      <c r="H170" s="93"/>
      <c r="I170" s="96"/>
      <c r="J170" s="87"/>
      <c r="K170" s="340"/>
    </row>
    <row r="171" spans="1:11" x14ac:dyDescent="0.25">
      <c r="A171" s="302"/>
      <c r="B171" s="324"/>
      <c r="C171" s="91"/>
      <c r="D171" s="92"/>
      <c r="E171" s="92"/>
      <c r="F171" s="93"/>
      <c r="G171" s="93"/>
      <c r="H171" s="93"/>
      <c r="I171" s="96"/>
      <c r="J171" s="100"/>
      <c r="K171" s="340"/>
    </row>
    <row r="172" spans="1:11" x14ac:dyDescent="0.25">
      <c r="A172" s="89"/>
      <c r="B172" s="90"/>
      <c r="C172" s="91"/>
      <c r="D172" s="92"/>
      <c r="E172" s="92"/>
      <c r="F172" s="93"/>
      <c r="G172" s="93"/>
      <c r="H172" s="93"/>
      <c r="I172" s="96"/>
      <c r="J172" s="100"/>
      <c r="K172" s="340"/>
    </row>
    <row r="173" spans="1:11" x14ac:dyDescent="0.25">
      <c r="A173" s="89"/>
      <c r="B173" s="100"/>
      <c r="C173" s="91"/>
      <c r="D173" s="92"/>
      <c r="E173" s="92"/>
      <c r="F173" s="96"/>
      <c r="G173" s="103"/>
      <c r="H173" s="103"/>
      <c r="I173" s="258"/>
      <c r="J173" s="100"/>
      <c r="K173" s="340"/>
    </row>
    <row r="174" spans="1:11" x14ac:dyDescent="0.25">
      <c r="A174" s="89"/>
      <c r="B174" s="100"/>
      <c r="C174" s="100"/>
      <c r="D174" s="100"/>
      <c r="E174" s="100"/>
      <c r="F174" s="100"/>
      <c r="G174" s="100"/>
      <c r="H174" s="100"/>
      <c r="I174" s="257"/>
      <c r="J174" s="100"/>
      <c r="K174" s="340"/>
    </row>
    <row r="175" spans="1:11" x14ac:dyDescent="0.25">
      <c r="A175" s="89"/>
      <c r="B175" s="100"/>
      <c r="C175" s="100"/>
      <c r="D175" s="100"/>
      <c r="E175" s="100"/>
      <c r="F175" s="100"/>
      <c r="G175" s="100"/>
      <c r="H175" s="354" t="s">
        <v>352</v>
      </c>
      <c r="I175" s="355"/>
      <c r="J175" s="33">
        <f t="shared" ref="J175" si="10">SUM(J164:J174)</f>
        <v>2</v>
      </c>
      <c r="K175" s="340"/>
    </row>
    <row r="176" spans="1:11" x14ac:dyDescent="0.25">
      <c r="A176" s="110"/>
      <c r="B176" s="111"/>
      <c r="C176" s="112"/>
      <c r="D176" s="112"/>
      <c r="E176" s="92"/>
      <c r="F176" s="96"/>
      <c r="G176" s="96"/>
      <c r="H176" s="96"/>
      <c r="I176" s="96"/>
      <c r="J176" s="87"/>
      <c r="K176" s="341"/>
    </row>
    <row r="177" spans="1:11" x14ac:dyDescent="0.25">
      <c r="A177" s="306" t="s">
        <v>4</v>
      </c>
      <c r="B177" s="306" t="s">
        <v>336</v>
      </c>
      <c r="C177" s="306" t="s">
        <v>337</v>
      </c>
      <c r="D177" s="298" t="s">
        <v>6</v>
      </c>
      <c r="E177" s="298" t="s">
        <v>338</v>
      </c>
      <c r="F177" s="298" t="s">
        <v>339</v>
      </c>
      <c r="G177" s="306" t="s">
        <v>340</v>
      </c>
      <c r="H177" s="306" t="s">
        <v>341</v>
      </c>
      <c r="I177" s="345" t="s">
        <v>34</v>
      </c>
      <c r="J177" s="306" t="s">
        <v>324</v>
      </c>
      <c r="K177" s="306" t="s">
        <v>342</v>
      </c>
    </row>
    <row r="178" spans="1:11" x14ac:dyDescent="0.25">
      <c r="A178" s="306"/>
      <c r="B178" s="306"/>
      <c r="C178" s="306"/>
      <c r="D178" s="299"/>
      <c r="E178" s="299"/>
      <c r="F178" s="299"/>
      <c r="G178" s="306"/>
      <c r="H178" s="306"/>
      <c r="I178" s="345"/>
      <c r="J178" s="306"/>
      <c r="K178" s="306"/>
    </row>
    <row r="179" spans="1:11" x14ac:dyDescent="0.25">
      <c r="A179" s="89"/>
      <c r="B179" s="95"/>
      <c r="C179" s="91"/>
      <c r="D179" s="91" t="s">
        <v>34</v>
      </c>
      <c r="E179" s="92"/>
      <c r="F179" s="96"/>
      <c r="G179" s="96"/>
      <c r="H179" s="96"/>
      <c r="I179" s="96"/>
      <c r="J179" s="87"/>
      <c r="K179" s="339"/>
    </row>
    <row r="180" spans="1:11" x14ac:dyDescent="0.25">
      <c r="A180" s="300" t="s">
        <v>293</v>
      </c>
      <c r="B180" s="322" t="str">
        <f>CATALOGO!B169</f>
        <v>SALIDA DE ELECTRICIDAD PARA ARBOTANTE CON UN DESARROLLO DE 10.00 MTS. EL PRECIO INCLUYE: CABLE THW CAL. 14, TUBO PVC PESADO DE 1/2", CONECTOR, ROSETA,CHALUPA O CAJA, CINTA AISLANTE, ARBOTANTE TIPO MASCARA SEGUN DISEÑO , PEGAMENTO, MANO DE OBRA Y TODOS LOS MATERIALES PARA LA CORRECTA EJECUCIÓN Y TODO LO NECESARIO PARA SU CORRECTA EJECUCIÓN DEL TRABAJO (P.U.O.T.)</v>
      </c>
      <c r="C180" s="91"/>
      <c r="D180" s="92"/>
      <c r="E180" s="92"/>
      <c r="F180" s="96"/>
      <c r="G180" s="96"/>
      <c r="H180" s="96"/>
      <c r="I180" s="96">
        <v>16</v>
      </c>
      <c r="J180" s="96">
        <f>I180</f>
        <v>16</v>
      </c>
      <c r="K180" s="340"/>
    </row>
    <row r="181" spans="1:11" x14ac:dyDescent="0.25">
      <c r="A181" s="301"/>
      <c r="B181" s="323"/>
      <c r="C181" s="91"/>
      <c r="D181" s="92"/>
      <c r="E181" s="92"/>
      <c r="F181" s="93"/>
      <c r="G181" s="93"/>
      <c r="H181" s="93"/>
      <c r="I181" s="96"/>
      <c r="J181" s="87"/>
      <c r="K181" s="340"/>
    </row>
    <row r="182" spans="1:11" x14ac:dyDescent="0.25">
      <c r="A182" s="301"/>
      <c r="B182" s="323"/>
      <c r="C182" s="91"/>
      <c r="D182" s="92"/>
      <c r="E182" s="92"/>
      <c r="F182" s="93"/>
      <c r="G182" s="93"/>
      <c r="H182" s="93"/>
      <c r="I182" s="96"/>
      <c r="J182" s="87"/>
      <c r="K182" s="340"/>
    </row>
    <row r="183" spans="1:11" x14ac:dyDescent="0.25">
      <c r="A183" s="301"/>
      <c r="B183" s="323"/>
      <c r="C183" s="91"/>
      <c r="D183" s="92"/>
      <c r="E183" s="92"/>
      <c r="F183" s="93"/>
      <c r="G183" s="93"/>
      <c r="H183" s="93"/>
      <c r="I183" s="96"/>
      <c r="J183" s="87"/>
      <c r="K183" s="340"/>
    </row>
    <row r="184" spans="1:11" x14ac:dyDescent="0.25">
      <c r="A184" s="301"/>
      <c r="B184" s="323"/>
      <c r="C184" s="100"/>
      <c r="D184" s="100"/>
      <c r="E184" s="100"/>
      <c r="F184" s="100"/>
      <c r="G184" s="93"/>
      <c r="H184" s="93"/>
      <c r="I184" s="257"/>
      <c r="J184" s="87"/>
      <c r="K184" s="340"/>
    </row>
    <row r="185" spans="1:11" x14ac:dyDescent="0.25">
      <c r="A185" s="301"/>
      <c r="B185" s="323"/>
      <c r="C185" s="91"/>
      <c r="D185" s="92"/>
      <c r="E185" s="92"/>
      <c r="F185" s="93"/>
      <c r="G185" s="93"/>
      <c r="H185" s="93"/>
      <c r="I185" s="96"/>
      <c r="J185" s="87"/>
      <c r="K185" s="340"/>
    </row>
    <row r="186" spans="1:11" x14ac:dyDescent="0.25">
      <c r="A186" s="302"/>
      <c r="B186" s="324"/>
      <c r="C186" s="91"/>
      <c r="D186" s="92"/>
      <c r="E186" s="92"/>
      <c r="F186" s="93"/>
      <c r="G186" s="93"/>
      <c r="H186" s="93"/>
      <c r="I186" s="96"/>
      <c r="J186" s="100"/>
      <c r="K186" s="340"/>
    </row>
    <row r="187" spans="1:11" x14ac:dyDescent="0.25">
      <c r="A187" s="89"/>
      <c r="B187" s="90"/>
      <c r="C187" s="91"/>
      <c r="D187" s="92"/>
      <c r="E187" s="92"/>
      <c r="F187" s="93"/>
      <c r="G187" s="93"/>
      <c r="H187" s="93"/>
      <c r="I187" s="96"/>
      <c r="J187" s="100"/>
      <c r="K187" s="340"/>
    </row>
    <row r="188" spans="1:11" x14ac:dyDescent="0.25">
      <c r="A188" s="89"/>
      <c r="B188" s="100"/>
      <c r="C188" s="91"/>
      <c r="D188" s="92"/>
      <c r="E188" s="92"/>
      <c r="F188" s="96"/>
      <c r="G188" s="103"/>
      <c r="H188" s="103"/>
      <c r="I188" s="258"/>
      <c r="J188" s="100"/>
      <c r="K188" s="340"/>
    </row>
    <row r="189" spans="1:11" x14ac:dyDescent="0.25">
      <c r="A189" s="89"/>
      <c r="B189" s="100"/>
      <c r="C189" s="100"/>
      <c r="D189" s="100"/>
      <c r="E189" s="100"/>
      <c r="F189" s="100"/>
      <c r="G189" s="100"/>
      <c r="H189" s="100"/>
      <c r="I189" s="257"/>
      <c r="J189" s="100"/>
      <c r="K189" s="340"/>
    </row>
    <row r="190" spans="1:11" x14ac:dyDescent="0.25">
      <c r="A190" s="89"/>
      <c r="B190" s="100"/>
      <c r="C190" s="100"/>
      <c r="D190" s="100"/>
      <c r="E190" s="100"/>
      <c r="F190" s="100"/>
      <c r="G190" s="100"/>
      <c r="H190" s="354" t="s">
        <v>352</v>
      </c>
      <c r="I190" s="355"/>
      <c r="J190" s="33">
        <f t="shared" ref="J190" si="11">SUM(J179:J189)</f>
        <v>16</v>
      </c>
      <c r="K190" s="340"/>
    </row>
    <row r="191" spans="1:11" x14ac:dyDescent="0.25">
      <c r="A191" s="110"/>
      <c r="B191" s="111"/>
      <c r="C191" s="112"/>
      <c r="D191" s="112"/>
      <c r="E191" s="92"/>
      <c r="F191" s="96"/>
      <c r="G191" s="96"/>
      <c r="H191" s="96"/>
      <c r="I191" s="96"/>
      <c r="J191" s="87"/>
      <c r="K191" s="341"/>
    </row>
    <row r="192" spans="1:11" x14ac:dyDescent="0.25">
      <c r="A192" s="306" t="s">
        <v>4</v>
      </c>
      <c r="B192" s="306" t="s">
        <v>336</v>
      </c>
      <c r="C192" s="306" t="s">
        <v>337</v>
      </c>
      <c r="D192" s="298" t="s">
        <v>6</v>
      </c>
      <c r="E192" s="298" t="s">
        <v>338</v>
      </c>
      <c r="F192" s="298" t="s">
        <v>339</v>
      </c>
      <c r="G192" s="306" t="s">
        <v>340</v>
      </c>
      <c r="H192" s="306" t="s">
        <v>341</v>
      </c>
      <c r="I192" s="345" t="s">
        <v>34</v>
      </c>
      <c r="J192" s="306" t="s">
        <v>324</v>
      </c>
      <c r="K192" s="306" t="s">
        <v>342</v>
      </c>
    </row>
    <row r="193" spans="1:11" x14ac:dyDescent="0.25">
      <c r="A193" s="306"/>
      <c r="B193" s="306"/>
      <c r="C193" s="306"/>
      <c r="D193" s="299"/>
      <c r="E193" s="299"/>
      <c r="F193" s="299"/>
      <c r="G193" s="306"/>
      <c r="H193" s="306"/>
      <c r="I193" s="345"/>
      <c r="J193" s="306"/>
      <c r="K193" s="306"/>
    </row>
    <row r="194" spans="1:11" x14ac:dyDescent="0.25">
      <c r="A194" s="89"/>
      <c r="B194" s="95"/>
      <c r="C194" s="91"/>
      <c r="D194" s="91" t="s">
        <v>25</v>
      </c>
      <c r="E194" s="92"/>
      <c r="F194" s="96"/>
      <c r="G194" s="96"/>
      <c r="H194" s="96"/>
      <c r="I194" s="96"/>
      <c r="J194" s="87"/>
      <c r="K194" s="339"/>
    </row>
    <row r="195" spans="1:11" x14ac:dyDescent="0.25">
      <c r="A195" s="300" t="s">
        <v>294</v>
      </c>
      <c r="B195" s="322" t="str">
        <f>CATALOGO!B170</f>
        <v>CABLE THW-15 CAL. 12 PARA LUMINARIAS A PRUEBA DE VAPOR EL PRECIO INCLUYE:    CAJA, CINTA AISLANTE, MANO DE OBRA Y  TODO LO NECESARIO PARA SU CORRECTA EJECUCIÓN DEL TRABAJO (P.U.O.T.)</v>
      </c>
      <c r="C195" s="91"/>
      <c r="D195" s="92"/>
      <c r="E195" s="92" t="s">
        <v>1048</v>
      </c>
      <c r="F195" s="96"/>
      <c r="G195" s="96"/>
      <c r="H195" s="96"/>
      <c r="I195" s="96">
        <v>1</v>
      </c>
      <c r="J195" s="96">
        <f>E195*I195</f>
        <v>197.5</v>
      </c>
      <c r="K195" s="340"/>
    </row>
    <row r="196" spans="1:11" x14ac:dyDescent="0.25">
      <c r="A196" s="301"/>
      <c r="B196" s="323"/>
      <c r="C196" s="91"/>
      <c r="D196" s="92"/>
      <c r="E196" s="92" t="s">
        <v>1049</v>
      </c>
      <c r="F196" s="93"/>
      <c r="G196" s="93"/>
      <c r="H196" s="93"/>
      <c r="I196" s="96">
        <v>1</v>
      </c>
      <c r="J196" s="96">
        <f t="shared" ref="J196:J197" si="12">E196*I196</f>
        <v>14.5</v>
      </c>
      <c r="K196" s="340"/>
    </row>
    <row r="197" spans="1:11" x14ac:dyDescent="0.25">
      <c r="A197" s="301"/>
      <c r="B197" s="323"/>
      <c r="C197" s="91"/>
      <c r="D197" s="92"/>
      <c r="E197" s="92" t="s">
        <v>920</v>
      </c>
      <c r="F197" s="93"/>
      <c r="G197" s="93"/>
      <c r="H197" s="93"/>
      <c r="I197" s="96">
        <v>1</v>
      </c>
      <c r="J197" s="96">
        <f t="shared" si="12"/>
        <v>14</v>
      </c>
      <c r="K197" s="340"/>
    </row>
    <row r="198" spans="1:11" x14ac:dyDescent="0.25">
      <c r="A198" s="301"/>
      <c r="B198" s="323"/>
      <c r="C198" s="91"/>
      <c r="D198" s="92"/>
      <c r="E198" s="92"/>
      <c r="F198" s="93"/>
      <c r="G198" s="93"/>
      <c r="H198" s="93"/>
      <c r="I198" s="96"/>
      <c r="J198" s="87"/>
      <c r="K198" s="340"/>
    </row>
    <row r="199" spans="1:11" x14ac:dyDescent="0.25">
      <c r="A199" s="301"/>
      <c r="B199" s="323"/>
      <c r="C199" s="100"/>
      <c r="D199" s="100"/>
      <c r="E199" s="100"/>
      <c r="F199" s="100"/>
      <c r="G199" s="93"/>
      <c r="H199" s="93"/>
      <c r="I199" s="257"/>
      <c r="J199" s="87"/>
      <c r="K199" s="340"/>
    </row>
    <row r="200" spans="1:11" x14ac:dyDescent="0.25">
      <c r="A200" s="301"/>
      <c r="B200" s="323"/>
      <c r="C200" s="91"/>
      <c r="D200" s="92"/>
      <c r="E200" s="92"/>
      <c r="F200" s="93"/>
      <c r="G200" s="93"/>
      <c r="H200" s="93"/>
      <c r="I200" s="96"/>
      <c r="J200" s="87"/>
      <c r="K200" s="340"/>
    </row>
    <row r="201" spans="1:11" x14ac:dyDescent="0.25">
      <c r="A201" s="302"/>
      <c r="B201" s="324"/>
      <c r="C201" s="91"/>
      <c r="D201" s="92"/>
      <c r="E201" s="92"/>
      <c r="F201" s="93"/>
      <c r="G201" s="93"/>
      <c r="H201" s="93"/>
      <c r="I201" s="96"/>
      <c r="J201" s="100"/>
      <c r="K201" s="340"/>
    </row>
    <row r="202" spans="1:11" x14ac:dyDescent="0.25">
      <c r="A202" s="89"/>
      <c r="B202" s="90"/>
      <c r="C202" s="91"/>
      <c r="D202" s="92"/>
      <c r="E202" s="92"/>
      <c r="F202" s="93"/>
      <c r="G202" s="93"/>
      <c r="H202" s="93"/>
      <c r="I202" s="96"/>
      <c r="J202" s="100"/>
      <c r="K202" s="340"/>
    </row>
    <row r="203" spans="1:11" x14ac:dyDescent="0.25">
      <c r="A203" s="89"/>
      <c r="B203" s="100"/>
      <c r="C203" s="91"/>
      <c r="D203" s="92"/>
      <c r="E203" s="92"/>
      <c r="F203" s="96"/>
      <c r="G203" s="103"/>
      <c r="H203" s="103"/>
      <c r="I203" s="258"/>
      <c r="J203" s="100"/>
      <c r="K203" s="340"/>
    </row>
    <row r="204" spans="1:11" x14ac:dyDescent="0.25">
      <c r="A204" s="89"/>
      <c r="B204" s="100"/>
      <c r="C204" s="100"/>
      <c r="D204" s="100"/>
      <c r="E204" s="100"/>
      <c r="F204" s="100"/>
      <c r="G204" s="100"/>
      <c r="H204" s="100"/>
      <c r="I204" s="257"/>
      <c r="J204" s="100"/>
      <c r="K204" s="340"/>
    </row>
    <row r="205" spans="1:11" x14ac:dyDescent="0.25">
      <c r="A205" s="89"/>
      <c r="B205" s="100"/>
      <c r="C205" s="100"/>
      <c r="D205" s="100"/>
      <c r="E205" s="100"/>
      <c r="F205" s="100"/>
      <c r="G205" s="100"/>
      <c r="H205" s="354" t="s">
        <v>352</v>
      </c>
      <c r="I205" s="355"/>
      <c r="J205" s="33">
        <f t="shared" ref="J205" si="13">SUM(J194:J204)</f>
        <v>226</v>
      </c>
      <c r="K205" s="340"/>
    </row>
    <row r="206" spans="1:11" x14ac:dyDescent="0.25">
      <c r="A206" s="110"/>
      <c r="B206" s="111"/>
      <c r="C206" s="112"/>
      <c r="D206" s="112"/>
      <c r="E206" s="92"/>
      <c r="F206" s="96"/>
      <c r="G206" s="96"/>
      <c r="H206" s="96"/>
      <c r="I206" s="96"/>
      <c r="J206" s="87"/>
      <c r="K206" s="341"/>
    </row>
    <row r="207" spans="1:11" x14ac:dyDescent="0.25">
      <c r="A207" s="306" t="s">
        <v>4</v>
      </c>
      <c r="B207" s="306" t="s">
        <v>336</v>
      </c>
      <c r="C207" s="306" t="s">
        <v>337</v>
      </c>
      <c r="D207" s="298" t="s">
        <v>6</v>
      </c>
      <c r="E207" s="298" t="s">
        <v>338</v>
      </c>
      <c r="F207" s="298" t="s">
        <v>339</v>
      </c>
      <c r="G207" s="306" t="s">
        <v>340</v>
      </c>
      <c r="H207" s="306" t="s">
        <v>341</v>
      </c>
      <c r="I207" s="345" t="s">
        <v>34</v>
      </c>
      <c r="J207" s="306" t="s">
        <v>324</v>
      </c>
      <c r="K207" s="306" t="s">
        <v>342</v>
      </c>
    </row>
    <row r="208" spans="1:11" x14ac:dyDescent="0.25">
      <c r="A208" s="306"/>
      <c r="B208" s="306"/>
      <c r="C208" s="306"/>
      <c r="D208" s="299"/>
      <c r="E208" s="299"/>
      <c r="F208" s="299"/>
      <c r="G208" s="306"/>
      <c r="H208" s="306"/>
      <c r="I208" s="345"/>
      <c r="J208" s="306"/>
      <c r="K208" s="306"/>
    </row>
    <row r="209" spans="1:11" x14ac:dyDescent="0.25">
      <c r="A209" s="89"/>
      <c r="B209" s="95"/>
      <c r="C209" s="91"/>
      <c r="D209" s="91" t="s">
        <v>298</v>
      </c>
      <c r="E209" s="92"/>
      <c r="F209" s="96"/>
      <c r="G209" s="96"/>
      <c r="H209" s="96"/>
      <c r="I209" s="96"/>
      <c r="J209" s="87"/>
      <c r="K209" s="339"/>
    </row>
    <row r="210" spans="1:11" x14ac:dyDescent="0.25">
      <c r="A210" s="300" t="s">
        <v>296</v>
      </c>
      <c r="B210" s="322" t="str">
        <f>CATALOGO!B171</f>
        <v>TRAMITE ANTE CFE PARA LA CONEXIÓN DEL SUMINISTRO DE ENERGIA ELECTRICA, INCLUYE VISITAS A CFE Y LLENADO DE SOLICITUDES ESPECIALES, PAGO DE DEPOSITO EN GARANTIA, GESTIONES Y TODO LO NECESARIO PARA LA CONEXIÓN DEL SERVICIO</v>
      </c>
      <c r="C210" s="91"/>
      <c r="D210" s="92"/>
      <c r="E210" s="92"/>
      <c r="F210" s="96"/>
      <c r="G210" s="96"/>
      <c r="H210" s="96"/>
      <c r="I210" s="96">
        <v>1</v>
      </c>
      <c r="J210" s="96">
        <f>I210</f>
        <v>1</v>
      </c>
      <c r="K210" s="340"/>
    </row>
    <row r="211" spans="1:11" x14ac:dyDescent="0.25">
      <c r="A211" s="301"/>
      <c r="B211" s="323"/>
      <c r="C211" s="91"/>
      <c r="D211" s="92"/>
      <c r="E211" s="92"/>
      <c r="F211" s="93"/>
      <c r="G211" s="93"/>
      <c r="H211" s="93"/>
      <c r="I211" s="96"/>
      <c r="J211" s="87"/>
      <c r="K211" s="340"/>
    </row>
    <row r="212" spans="1:11" x14ac:dyDescent="0.25">
      <c r="A212" s="301"/>
      <c r="B212" s="323"/>
      <c r="C212" s="91"/>
      <c r="D212" s="92"/>
      <c r="E212" s="92"/>
      <c r="F212" s="93"/>
      <c r="G212" s="93"/>
      <c r="H212" s="93"/>
      <c r="I212" s="96"/>
      <c r="J212" s="87"/>
      <c r="K212" s="340"/>
    </row>
    <row r="213" spans="1:11" x14ac:dyDescent="0.25">
      <c r="A213" s="301"/>
      <c r="B213" s="323"/>
      <c r="C213" s="91"/>
      <c r="D213" s="92"/>
      <c r="E213" s="92"/>
      <c r="F213" s="93"/>
      <c r="G213" s="93"/>
      <c r="H213" s="93"/>
      <c r="I213" s="96"/>
      <c r="J213" s="87"/>
      <c r="K213" s="340"/>
    </row>
    <row r="214" spans="1:11" x14ac:dyDescent="0.25">
      <c r="A214" s="301"/>
      <c r="B214" s="323"/>
      <c r="C214" s="100"/>
      <c r="D214" s="100"/>
      <c r="E214" s="100"/>
      <c r="F214" s="100"/>
      <c r="G214" s="93"/>
      <c r="H214" s="93"/>
      <c r="I214" s="257"/>
      <c r="J214" s="87"/>
      <c r="K214" s="340"/>
    </row>
    <row r="215" spans="1:11" x14ac:dyDescent="0.25">
      <c r="A215" s="301"/>
      <c r="B215" s="323"/>
      <c r="C215" s="91"/>
      <c r="D215" s="92"/>
      <c r="E215" s="92"/>
      <c r="F215" s="93"/>
      <c r="G215" s="93"/>
      <c r="H215" s="93"/>
      <c r="I215" s="96"/>
      <c r="J215" s="87"/>
      <c r="K215" s="340"/>
    </row>
    <row r="216" spans="1:11" x14ac:dyDescent="0.25">
      <c r="A216" s="302"/>
      <c r="B216" s="324"/>
      <c r="C216" s="91"/>
      <c r="D216" s="92"/>
      <c r="E216" s="92"/>
      <c r="F216" s="93"/>
      <c r="G216" s="93"/>
      <c r="H216" s="93"/>
      <c r="I216" s="96"/>
      <c r="J216" s="100"/>
      <c r="K216" s="340"/>
    </row>
    <row r="217" spans="1:11" x14ac:dyDescent="0.25">
      <c r="A217" s="89"/>
      <c r="B217" s="90"/>
      <c r="C217" s="91"/>
      <c r="D217" s="92"/>
      <c r="E217" s="92"/>
      <c r="F217" s="93"/>
      <c r="G217" s="93"/>
      <c r="H217" s="93"/>
      <c r="I217" s="96"/>
      <c r="J217" s="100"/>
      <c r="K217" s="340"/>
    </row>
    <row r="218" spans="1:11" x14ac:dyDescent="0.25">
      <c r="A218" s="89"/>
      <c r="B218" s="100"/>
      <c r="C218" s="91"/>
      <c r="D218" s="92"/>
      <c r="E218" s="92"/>
      <c r="F218" s="96"/>
      <c r="G218" s="103"/>
      <c r="H218" s="103"/>
      <c r="I218" s="258"/>
      <c r="J218" s="100"/>
      <c r="K218" s="340"/>
    </row>
    <row r="219" spans="1:11" x14ac:dyDescent="0.25">
      <c r="A219" s="89"/>
      <c r="B219" s="100"/>
      <c r="C219" s="100"/>
      <c r="D219" s="100"/>
      <c r="E219" s="100"/>
      <c r="F219" s="100"/>
      <c r="G219" s="100"/>
      <c r="H219" s="100"/>
      <c r="I219" s="257"/>
      <c r="J219" s="100"/>
      <c r="K219" s="340"/>
    </row>
    <row r="220" spans="1:11" x14ac:dyDescent="0.25">
      <c r="A220" s="89"/>
      <c r="B220" s="100"/>
      <c r="C220" s="100"/>
      <c r="D220" s="100"/>
      <c r="E220" s="100"/>
      <c r="F220" s="100"/>
      <c r="G220" s="100"/>
      <c r="H220" s="354" t="s">
        <v>352</v>
      </c>
      <c r="I220" s="355"/>
      <c r="J220" s="33">
        <f t="shared" ref="J220" si="14">SUM(J209:J219)</f>
        <v>1</v>
      </c>
      <c r="K220" s="340"/>
    </row>
    <row r="221" spans="1:11" x14ac:dyDescent="0.25">
      <c r="A221" s="110"/>
      <c r="B221" s="111"/>
      <c r="C221" s="112"/>
      <c r="D221" s="112"/>
      <c r="E221" s="92"/>
      <c r="F221" s="96"/>
      <c r="G221" s="96"/>
      <c r="H221" s="96"/>
      <c r="I221" s="96"/>
      <c r="J221" s="87"/>
      <c r="K221" s="341"/>
    </row>
    <row r="222" spans="1:11" x14ac:dyDescent="0.25">
      <c r="A222" s="306" t="s">
        <v>4</v>
      </c>
      <c r="B222" s="306" t="s">
        <v>336</v>
      </c>
      <c r="C222" s="306" t="s">
        <v>337</v>
      </c>
      <c r="D222" s="298" t="s">
        <v>6</v>
      </c>
      <c r="E222" s="298" t="s">
        <v>338</v>
      </c>
      <c r="F222" s="298" t="s">
        <v>339</v>
      </c>
      <c r="G222" s="306" t="s">
        <v>340</v>
      </c>
      <c r="H222" s="306" t="s">
        <v>341</v>
      </c>
      <c r="I222" s="345" t="s">
        <v>34</v>
      </c>
      <c r="J222" s="306" t="s">
        <v>324</v>
      </c>
      <c r="K222" s="306" t="s">
        <v>342</v>
      </c>
    </row>
    <row r="223" spans="1:11" x14ac:dyDescent="0.25">
      <c r="A223" s="306"/>
      <c r="B223" s="306"/>
      <c r="C223" s="306"/>
      <c r="D223" s="299"/>
      <c r="E223" s="299"/>
      <c r="F223" s="299"/>
      <c r="G223" s="306"/>
      <c r="H223" s="306"/>
      <c r="I223" s="345"/>
      <c r="J223" s="306"/>
      <c r="K223" s="306"/>
    </row>
    <row r="224" spans="1:11" x14ac:dyDescent="0.25">
      <c r="A224" s="89"/>
      <c r="B224" s="95"/>
      <c r="C224" s="91"/>
      <c r="D224" s="91" t="s">
        <v>298</v>
      </c>
      <c r="E224" s="92"/>
      <c r="F224" s="96"/>
      <c r="G224" s="96"/>
      <c r="H224" s="96"/>
      <c r="I224" s="96"/>
      <c r="J224" s="87"/>
      <c r="K224" s="339"/>
    </row>
    <row r="225" spans="1:11" x14ac:dyDescent="0.25">
      <c r="A225" s="300" t="s">
        <v>299</v>
      </c>
      <c r="B225" s="322" t="str">
        <f>CATALOGO!B172</f>
        <v>SUMINISTRO E INSTALACION DE INTERRUPTORES DE SEGURIDAD DE 2X40AMP, PARA COLOCAR EN POSTES DE ALUMBRADO DEPORTIVO, QUE INCLUYE MANIOBRA DE COLOCACION EN POSTE DE 9MTS EXISTENTE, MANO DE OBRA, CIERRE DE CONEXIONES, TORNILLERIA, PROTECCION DE OBRA Y EQUIPO DE SEGURIDAD DE PERSONAL TECNICO, Y TODO LO NECESARIO PARA SU CORRECTO FUNCIONAMIENTO.</v>
      </c>
      <c r="C225" s="91"/>
      <c r="D225" s="92"/>
      <c r="E225" s="92"/>
      <c r="F225" s="96"/>
      <c r="G225" s="96"/>
      <c r="H225" s="96"/>
      <c r="I225" s="96">
        <v>18</v>
      </c>
      <c r="J225" s="96">
        <f>I225</f>
        <v>18</v>
      </c>
      <c r="K225" s="340"/>
    </row>
    <row r="226" spans="1:11" x14ac:dyDescent="0.25">
      <c r="A226" s="301"/>
      <c r="B226" s="323"/>
      <c r="C226" s="91"/>
      <c r="D226" s="92"/>
      <c r="E226" s="92"/>
      <c r="F226" s="93"/>
      <c r="G226" s="93"/>
      <c r="H226" s="93"/>
      <c r="I226" s="96"/>
      <c r="J226" s="87"/>
      <c r="K226" s="340"/>
    </row>
    <row r="227" spans="1:11" x14ac:dyDescent="0.25">
      <c r="A227" s="301"/>
      <c r="B227" s="323"/>
      <c r="C227" s="91"/>
      <c r="D227" s="92"/>
      <c r="E227" s="92"/>
      <c r="F227" s="93"/>
      <c r="G227" s="93"/>
      <c r="H227" s="93"/>
      <c r="I227" s="96"/>
      <c r="J227" s="87"/>
      <c r="K227" s="340"/>
    </row>
    <row r="228" spans="1:11" x14ac:dyDescent="0.25">
      <c r="A228" s="301"/>
      <c r="B228" s="323"/>
      <c r="C228" s="91"/>
      <c r="D228" s="92"/>
      <c r="E228" s="92"/>
      <c r="F228" s="93"/>
      <c r="G228" s="93"/>
      <c r="H228" s="93"/>
      <c r="I228" s="96"/>
      <c r="J228" s="87"/>
      <c r="K228" s="340"/>
    </row>
    <row r="229" spans="1:11" x14ac:dyDescent="0.25">
      <c r="A229" s="301"/>
      <c r="B229" s="323"/>
      <c r="C229" s="100"/>
      <c r="D229" s="100"/>
      <c r="E229" s="100"/>
      <c r="F229" s="100"/>
      <c r="G229" s="93"/>
      <c r="H229" s="93"/>
      <c r="I229" s="257"/>
      <c r="J229" s="87"/>
      <c r="K229" s="340"/>
    </row>
    <row r="230" spans="1:11" x14ac:dyDescent="0.25">
      <c r="A230" s="301"/>
      <c r="B230" s="323"/>
      <c r="C230" s="91"/>
      <c r="D230" s="92"/>
      <c r="E230" s="92"/>
      <c r="F230" s="93"/>
      <c r="G230" s="93"/>
      <c r="H230" s="93"/>
      <c r="I230" s="96"/>
      <c r="J230" s="87"/>
      <c r="K230" s="340"/>
    </row>
    <row r="231" spans="1:11" x14ac:dyDescent="0.25">
      <c r="A231" s="302"/>
      <c r="B231" s="324"/>
      <c r="C231" s="91"/>
      <c r="D231" s="92"/>
      <c r="E231" s="92"/>
      <c r="F231" s="93"/>
      <c r="G231" s="93"/>
      <c r="H231" s="93"/>
      <c r="I231" s="96"/>
      <c r="J231" s="100"/>
      <c r="K231" s="340"/>
    </row>
    <row r="232" spans="1:11" x14ac:dyDescent="0.25">
      <c r="A232" s="89"/>
      <c r="B232" s="90"/>
      <c r="C232" s="91"/>
      <c r="D232" s="92"/>
      <c r="E232" s="92"/>
      <c r="F232" s="93"/>
      <c r="G232" s="93"/>
      <c r="H232" s="93"/>
      <c r="I232" s="96"/>
      <c r="J232" s="100"/>
      <c r="K232" s="340"/>
    </row>
    <row r="233" spans="1:11" x14ac:dyDescent="0.25">
      <c r="A233" s="89"/>
      <c r="B233" s="100"/>
      <c r="C233" s="91"/>
      <c r="D233" s="92"/>
      <c r="E233" s="92"/>
      <c r="F233" s="96"/>
      <c r="G233" s="103"/>
      <c r="H233" s="103"/>
      <c r="I233" s="258"/>
      <c r="J233" s="100"/>
      <c r="K233" s="340"/>
    </row>
    <row r="234" spans="1:11" x14ac:dyDescent="0.25">
      <c r="A234" s="89"/>
      <c r="B234" s="100"/>
      <c r="C234" s="100"/>
      <c r="D234" s="100"/>
      <c r="E234" s="100"/>
      <c r="F234" s="100"/>
      <c r="G234" s="100"/>
      <c r="H234" s="100"/>
      <c r="I234" s="257"/>
      <c r="J234" s="100"/>
      <c r="K234" s="340"/>
    </row>
    <row r="235" spans="1:11" x14ac:dyDescent="0.25">
      <c r="A235" s="89"/>
      <c r="B235" s="100"/>
      <c r="C235" s="100"/>
      <c r="D235" s="100"/>
      <c r="E235" s="100"/>
      <c r="F235" s="100"/>
      <c r="G235" s="100"/>
      <c r="H235" s="354" t="s">
        <v>352</v>
      </c>
      <c r="I235" s="355"/>
      <c r="J235" s="33">
        <f t="shared" ref="J235" si="15">SUM(J224:J234)</f>
        <v>18</v>
      </c>
      <c r="K235" s="340"/>
    </row>
    <row r="236" spans="1:11" x14ac:dyDescent="0.25">
      <c r="A236" s="110"/>
      <c r="B236" s="111"/>
      <c r="C236" s="112"/>
      <c r="D236" s="112"/>
      <c r="E236" s="92"/>
      <c r="F236" s="96"/>
      <c r="G236" s="96"/>
      <c r="H236" s="96"/>
      <c r="I236" s="96"/>
      <c r="J236" s="87"/>
      <c r="K236" s="341"/>
    </row>
    <row r="237" spans="1:11" x14ac:dyDescent="0.25">
      <c r="A237" s="306" t="s">
        <v>4</v>
      </c>
      <c r="B237" s="306" t="s">
        <v>336</v>
      </c>
      <c r="C237" s="306" t="s">
        <v>337</v>
      </c>
      <c r="D237" s="298" t="s">
        <v>6</v>
      </c>
      <c r="E237" s="298" t="s">
        <v>338</v>
      </c>
      <c r="F237" s="298" t="s">
        <v>339</v>
      </c>
      <c r="G237" s="306" t="s">
        <v>340</v>
      </c>
      <c r="H237" s="306" t="s">
        <v>341</v>
      </c>
      <c r="I237" s="345" t="s">
        <v>34</v>
      </c>
      <c r="J237" s="306" t="s">
        <v>324</v>
      </c>
      <c r="K237" s="306" t="s">
        <v>342</v>
      </c>
    </row>
    <row r="238" spans="1:11" x14ac:dyDescent="0.25">
      <c r="A238" s="306"/>
      <c r="B238" s="306"/>
      <c r="C238" s="306"/>
      <c r="D238" s="299"/>
      <c r="E238" s="299"/>
      <c r="F238" s="299"/>
      <c r="G238" s="306"/>
      <c r="H238" s="306"/>
      <c r="I238" s="345"/>
      <c r="J238" s="306"/>
      <c r="K238" s="306"/>
    </row>
    <row r="239" spans="1:11" x14ac:dyDescent="0.25">
      <c r="A239" s="89"/>
      <c r="B239" s="95"/>
      <c r="C239" s="91"/>
      <c r="D239" s="91" t="s">
        <v>34</v>
      </c>
      <c r="E239" s="92"/>
      <c r="F239" s="96"/>
      <c r="G239" s="96"/>
      <c r="H239" s="96"/>
      <c r="I239" s="96"/>
      <c r="J239" s="87"/>
      <c r="K239" s="339"/>
    </row>
    <row r="240" spans="1:11" x14ac:dyDescent="0.25">
      <c r="A240" s="300" t="s">
        <v>285</v>
      </c>
      <c r="B240" s="322" t="s">
        <v>286</v>
      </c>
      <c r="C240" s="91"/>
      <c r="D240" s="92"/>
      <c r="E240" s="92"/>
      <c r="F240" s="96"/>
      <c r="G240" s="96"/>
      <c r="H240" s="96"/>
      <c r="I240" s="96">
        <v>44</v>
      </c>
      <c r="J240" s="96">
        <f>I240</f>
        <v>44</v>
      </c>
      <c r="K240" s="340"/>
    </row>
    <row r="241" spans="1:11" x14ac:dyDescent="0.25">
      <c r="A241" s="301"/>
      <c r="B241" s="323"/>
      <c r="C241" s="91"/>
      <c r="D241" s="92"/>
      <c r="E241" s="92"/>
      <c r="F241" s="93"/>
      <c r="G241" s="93"/>
      <c r="H241" s="93"/>
      <c r="I241" s="96"/>
      <c r="J241" s="87"/>
      <c r="K241" s="340"/>
    </row>
    <row r="242" spans="1:11" x14ac:dyDescent="0.25">
      <c r="A242" s="301"/>
      <c r="B242" s="323"/>
      <c r="C242" s="91"/>
      <c r="D242" s="92"/>
      <c r="E242" s="92"/>
      <c r="F242" s="93"/>
      <c r="G242" s="93"/>
      <c r="H242" s="93"/>
      <c r="I242" s="96"/>
      <c r="J242" s="87"/>
      <c r="K242" s="340"/>
    </row>
    <row r="243" spans="1:11" x14ac:dyDescent="0.25">
      <c r="A243" s="301"/>
      <c r="B243" s="323"/>
      <c r="C243" s="91"/>
      <c r="D243" s="92"/>
      <c r="E243" s="92"/>
      <c r="F243" s="93"/>
      <c r="G243" s="93"/>
      <c r="H243" s="93"/>
      <c r="I243" s="96"/>
      <c r="J243" s="87"/>
      <c r="K243" s="340"/>
    </row>
    <row r="244" spans="1:11" x14ac:dyDescent="0.25">
      <c r="A244" s="301"/>
      <c r="B244" s="323"/>
      <c r="C244" s="100"/>
      <c r="D244" s="100"/>
      <c r="E244" s="100"/>
      <c r="F244" s="100"/>
      <c r="G244" s="93"/>
      <c r="H244" s="93"/>
      <c r="I244" s="257"/>
      <c r="J244" s="87"/>
      <c r="K244" s="340"/>
    </row>
    <row r="245" spans="1:11" x14ac:dyDescent="0.25">
      <c r="A245" s="301"/>
      <c r="B245" s="323"/>
      <c r="C245" s="91"/>
      <c r="D245" s="92"/>
      <c r="E245" s="92"/>
      <c r="F245" s="93"/>
      <c r="G245" s="93"/>
      <c r="H245" s="93"/>
      <c r="I245" s="96"/>
      <c r="J245" s="87"/>
      <c r="K245" s="340"/>
    </row>
    <row r="246" spans="1:11" x14ac:dyDescent="0.25">
      <c r="A246" s="302"/>
      <c r="B246" s="324"/>
      <c r="C246" s="91"/>
      <c r="D246" s="92"/>
      <c r="E246" s="92"/>
      <c r="F246" s="93"/>
      <c r="G246" s="93"/>
      <c r="H246" s="93"/>
      <c r="I246" s="96"/>
      <c r="J246" s="100"/>
      <c r="K246" s="340"/>
    </row>
    <row r="247" spans="1:11" x14ac:dyDescent="0.25">
      <c r="A247" s="89"/>
      <c r="B247" s="90"/>
      <c r="C247" s="91"/>
      <c r="D247" s="92"/>
      <c r="E247" s="92"/>
      <c r="F247" s="93"/>
      <c r="G247" s="93"/>
      <c r="H247" s="93"/>
      <c r="I247" s="96"/>
      <c r="J247" s="100"/>
      <c r="K247" s="340"/>
    </row>
    <row r="248" spans="1:11" x14ac:dyDescent="0.25">
      <c r="A248" s="89"/>
      <c r="B248" s="100"/>
      <c r="C248" s="91"/>
      <c r="D248" s="92"/>
      <c r="E248" s="92"/>
      <c r="F248" s="96"/>
      <c r="G248" s="103"/>
      <c r="H248" s="103"/>
      <c r="I248" s="258"/>
      <c r="J248" s="100"/>
      <c r="K248" s="340"/>
    </row>
    <row r="249" spans="1:11" x14ac:dyDescent="0.25">
      <c r="A249" s="89"/>
      <c r="B249" s="100"/>
      <c r="C249" s="100"/>
      <c r="D249" s="100"/>
      <c r="E249" s="100"/>
      <c r="F249" s="100"/>
      <c r="G249" s="100"/>
      <c r="H249" s="100"/>
      <c r="I249" s="257"/>
      <c r="J249" s="100"/>
      <c r="K249" s="340"/>
    </row>
    <row r="250" spans="1:11" x14ac:dyDescent="0.25">
      <c r="A250" s="89"/>
      <c r="B250" s="100"/>
      <c r="C250" s="100"/>
      <c r="D250" s="100"/>
      <c r="E250" s="100"/>
      <c r="F250" s="100"/>
      <c r="G250" s="100"/>
      <c r="H250" s="354" t="s">
        <v>352</v>
      </c>
      <c r="I250" s="355"/>
      <c r="J250" s="33">
        <f t="shared" ref="J250" si="16">SUM(J239:J249)</f>
        <v>44</v>
      </c>
      <c r="K250" s="340"/>
    </row>
    <row r="251" spans="1:11" x14ac:dyDescent="0.25">
      <c r="A251" s="110"/>
      <c r="B251" s="111"/>
      <c r="C251" s="112"/>
      <c r="D251" s="112"/>
      <c r="E251" s="92"/>
      <c r="F251" s="96"/>
      <c r="G251" s="96"/>
      <c r="H251" s="96"/>
      <c r="I251" s="96"/>
      <c r="J251" s="87"/>
      <c r="K251" s="341"/>
    </row>
    <row r="252" spans="1:11" x14ac:dyDescent="0.25">
      <c r="A252" s="306" t="s">
        <v>4</v>
      </c>
      <c r="B252" s="306" t="s">
        <v>336</v>
      </c>
      <c r="C252" s="306" t="s">
        <v>337</v>
      </c>
      <c r="D252" s="298" t="s">
        <v>6</v>
      </c>
      <c r="E252" s="298" t="s">
        <v>338</v>
      </c>
      <c r="F252" s="298" t="s">
        <v>339</v>
      </c>
      <c r="G252" s="306" t="s">
        <v>340</v>
      </c>
      <c r="H252" s="306" t="s">
        <v>341</v>
      </c>
      <c r="I252" s="345" t="s">
        <v>34</v>
      </c>
      <c r="J252" s="306" t="s">
        <v>324</v>
      </c>
      <c r="K252" s="306" t="s">
        <v>342</v>
      </c>
    </row>
    <row r="253" spans="1:11" x14ac:dyDescent="0.25">
      <c r="A253" s="306"/>
      <c r="B253" s="306"/>
      <c r="C253" s="306"/>
      <c r="D253" s="299"/>
      <c r="E253" s="299"/>
      <c r="F253" s="299"/>
      <c r="G253" s="306"/>
      <c r="H253" s="306"/>
      <c r="I253" s="345"/>
      <c r="J253" s="306"/>
      <c r="K253" s="306"/>
    </row>
    <row r="254" spans="1:11" x14ac:dyDescent="0.25">
      <c r="A254" s="89"/>
      <c r="B254" s="95"/>
      <c r="C254" s="91"/>
      <c r="D254" s="91" t="s">
        <v>34</v>
      </c>
      <c r="E254" s="92"/>
      <c r="F254" s="96"/>
      <c r="G254" s="96"/>
      <c r="H254" s="96"/>
      <c r="I254" s="96"/>
      <c r="J254" s="87"/>
      <c r="K254" s="339"/>
    </row>
    <row r="255" spans="1:11" x14ac:dyDescent="0.25">
      <c r="A255" s="300" t="s">
        <v>287</v>
      </c>
      <c r="B255" s="322" t="str">
        <f>CATALOGO!B165</f>
        <v>FABRICACION DE EMPOTRAMIENTO PARA REFLECTORES A BASE EXISTENTE CON ESPACIO HASTA PARA 3 REFLECTORES, INCLUYE INSTALACION EN POSTE METALICO DE 9MTS, EXISTENTE, MANO DE OBRA, MATERIALES TORNILLERIA, PINTURA ESMALTE COLOR INDICADO POR SUPERVISION, PROTECCION DE OBRA, EQUIPO DE SEGURIDAD Y TODO LO NECESARIO PARA SU CORRECTA EJECUCION.</v>
      </c>
      <c r="C255" s="91"/>
      <c r="D255" s="92"/>
      <c r="E255" s="92"/>
      <c r="F255" s="96"/>
      <c r="G255" s="96"/>
      <c r="H255" s="96"/>
      <c r="I255" s="96">
        <v>18</v>
      </c>
      <c r="J255" s="96">
        <f>I255</f>
        <v>18</v>
      </c>
      <c r="K255" s="340"/>
    </row>
    <row r="256" spans="1:11" x14ac:dyDescent="0.25">
      <c r="A256" s="301"/>
      <c r="B256" s="323"/>
      <c r="C256" s="91"/>
      <c r="D256" s="92"/>
      <c r="E256" s="92"/>
      <c r="F256" s="93"/>
      <c r="G256" s="93"/>
      <c r="H256" s="93"/>
      <c r="I256" s="96"/>
      <c r="J256" s="87"/>
      <c r="K256" s="340"/>
    </row>
    <row r="257" spans="1:11" x14ac:dyDescent="0.25">
      <c r="A257" s="301"/>
      <c r="B257" s="323"/>
      <c r="C257" s="91"/>
      <c r="D257" s="92"/>
      <c r="E257" s="92"/>
      <c r="F257" s="93"/>
      <c r="G257" s="93"/>
      <c r="H257" s="93"/>
      <c r="I257" s="96"/>
      <c r="J257" s="87"/>
      <c r="K257" s="340"/>
    </row>
    <row r="258" spans="1:11" x14ac:dyDescent="0.25">
      <c r="A258" s="301"/>
      <c r="B258" s="323"/>
      <c r="C258" s="91"/>
      <c r="D258" s="92"/>
      <c r="E258" s="92"/>
      <c r="F258" s="93"/>
      <c r="G258" s="93"/>
      <c r="H258" s="93"/>
      <c r="I258" s="96"/>
      <c r="J258" s="87"/>
      <c r="K258" s="340"/>
    </row>
    <row r="259" spans="1:11" x14ac:dyDescent="0.25">
      <c r="A259" s="301"/>
      <c r="B259" s="323"/>
      <c r="C259" s="100"/>
      <c r="D259" s="100"/>
      <c r="E259" s="100"/>
      <c r="F259" s="100"/>
      <c r="G259" s="93"/>
      <c r="H259" s="93"/>
      <c r="I259" s="257"/>
      <c r="J259" s="87"/>
      <c r="K259" s="340"/>
    </row>
    <row r="260" spans="1:11" x14ac:dyDescent="0.25">
      <c r="A260" s="301"/>
      <c r="B260" s="323"/>
      <c r="C260" s="91"/>
      <c r="D260" s="92"/>
      <c r="E260" s="92"/>
      <c r="F260" s="93"/>
      <c r="G260" s="93"/>
      <c r="H260" s="93"/>
      <c r="I260" s="96"/>
      <c r="J260" s="87"/>
      <c r="K260" s="340"/>
    </row>
    <row r="261" spans="1:11" x14ac:dyDescent="0.25">
      <c r="A261" s="302"/>
      <c r="B261" s="324"/>
      <c r="C261" s="91"/>
      <c r="D261" s="92"/>
      <c r="E261" s="92"/>
      <c r="F261" s="93"/>
      <c r="G261" s="93"/>
      <c r="H261" s="93"/>
      <c r="I261" s="96"/>
      <c r="J261" s="100"/>
      <c r="K261" s="340"/>
    </row>
    <row r="262" spans="1:11" x14ac:dyDescent="0.25">
      <c r="A262" s="89"/>
      <c r="B262" s="90"/>
      <c r="C262" s="91"/>
      <c r="D262" s="92"/>
      <c r="E262" s="92"/>
      <c r="F262" s="93"/>
      <c r="G262" s="93"/>
      <c r="H262" s="93"/>
      <c r="I262" s="96"/>
      <c r="J262" s="100"/>
      <c r="K262" s="340"/>
    </row>
    <row r="263" spans="1:11" x14ac:dyDescent="0.25">
      <c r="A263" s="89"/>
      <c r="B263" s="100"/>
      <c r="C263" s="91"/>
      <c r="D263" s="92"/>
      <c r="E263" s="92"/>
      <c r="F263" s="96"/>
      <c r="G263" s="103"/>
      <c r="H263" s="103"/>
      <c r="I263" s="258"/>
      <c r="J263" s="100"/>
      <c r="K263" s="340"/>
    </row>
    <row r="264" spans="1:11" x14ac:dyDescent="0.25">
      <c r="A264" s="89"/>
      <c r="B264" s="100"/>
      <c r="C264" s="100"/>
      <c r="D264" s="100"/>
      <c r="E264" s="100"/>
      <c r="F264" s="100"/>
      <c r="G264" s="100"/>
      <c r="H264" s="100"/>
      <c r="I264" s="257"/>
      <c r="J264" s="100"/>
      <c r="K264" s="340"/>
    </row>
    <row r="265" spans="1:11" x14ac:dyDescent="0.25">
      <c r="A265" s="89"/>
      <c r="B265" s="100"/>
      <c r="C265" s="100"/>
      <c r="D265" s="100"/>
      <c r="E265" s="100"/>
      <c r="F265" s="100"/>
      <c r="G265" s="100"/>
      <c r="H265" s="354" t="s">
        <v>352</v>
      </c>
      <c r="I265" s="355"/>
      <c r="J265" s="33">
        <f t="shared" ref="J265" si="17">SUM(J254:J264)</f>
        <v>18</v>
      </c>
      <c r="K265" s="340"/>
    </row>
    <row r="266" spans="1:11" x14ac:dyDescent="0.25">
      <c r="A266" s="110"/>
      <c r="B266" s="111"/>
      <c r="C266" s="112"/>
      <c r="D266" s="112"/>
      <c r="E266" s="92"/>
      <c r="F266" s="96"/>
      <c r="G266" s="96"/>
      <c r="H266" s="96"/>
      <c r="I266" s="96"/>
      <c r="J266" s="87"/>
      <c r="K266" s="341"/>
    </row>
  </sheetData>
  <mergeCells count="268">
    <mergeCell ref="C87:C88"/>
    <mergeCell ref="D87:D88"/>
    <mergeCell ref="E87:E88"/>
    <mergeCell ref="F87:F88"/>
    <mergeCell ref="G87:G88"/>
    <mergeCell ref="K207:K208"/>
    <mergeCell ref="J147:J148"/>
    <mergeCell ref="K147:K148"/>
    <mergeCell ref="K149:K161"/>
    <mergeCell ref="J162:J163"/>
    <mergeCell ref="K162:K163"/>
    <mergeCell ref="H117:H118"/>
    <mergeCell ref="I117:I118"/>
    <mergeCell ref="J117:J118"/>
    <mergeCell ref="K117:K118"/>
    <mergeCell ref="K119:K131"/>
    <mergeCell ref="K104:K116"/>
    <mergeCell ref="K132:K133"/>
    <mergeCell ref="H205:I205"/>
    <mergeCell ref="J207:J208"/>
    <mergeCell ref="K209:K221"/>
    <mergeCell ref="A210:A216"/>
    <mergeCell ref="B210:B216"/>
    <mergeCell ref="H220:I220"/>
    <mergeCell ref="J177:J178"/>
    <mergeCell ref="K177:K178"/>
    <mergeCell ref="K179:K191"/>
    <mergeCell ref="A180:A186"/>
    <mergeCell ref="B180:B186"/>
    <mergeCell ref="H190:I190"/>
    <mergeCell ref="A192:A193"/>
    <mergeCell ref="B192:B193"/>
    <mergeCell ref="C192:C193"/>
    <mergeCell ref="D192:D193"/>
    <mergeCell ref="E192:E193"/>
    <mergeCell ref="F192:F193"/>
    <mergeCell ref="G192:G193"/>
    <mergeCell ref="H192:H193"/>
    <mergeCell ref="I192:I193"/>
    <mergeCell ref="J192:J193"/>
    <mergeCell ref="K192:K193"/>
    <mergeCell ref="K194:K206"/>
    <mergeCell ref="A195:A201"/>
    <mergeCell ref="B195:B201"/>
    <mergeCell ref="A120:A126"/>
    <mergeCell ref="B120:B126"/>
    <mergeCell ref="H130:I130"/>
    <mergeCell ref="K134:K146"/>
    <mergeCell ref="H145:I145"/>
    <mergeCell ref="J87:J88"/>
    <mergeCell ref="K87:K88"/>
    <mergeCell ref="K89:K101"/>
    <mergeCell ref="A90:A96"/>
    <mergeCell ref="B90:B96"/>
    <mergeCell ref="H100:I100"/>
    <mergeCell ref="A102:A103"/>
    <mergeCell ref="B102:B103"/>
    <mergeCell ref="C102:C103"/>
    <mergeCell ref="D102:D103"/>
    <mergeCell ref="E102:E103"/>
    <mergeCell ref="F102:F103"/>
    <mergeCell ref="G102:G103"/>
    <mergeCell ref="H102:H103"/>
    <mergeCell ref="I102:I103"/>
    <mergeCell ref="J102:J103"/>
    <mergeCell ref="K102:K103"/>
    <mergeCell ref="A87:A88"/>
    <mergeCell ref="B87:B88"/>
    <mergeCell ref="G42:G43"/>
    <mergeCell ref="H42:H43"/>
    <mergeCell ref="H87:H88"/>
    <mergeCell ref="I87:I88"/>
    <mergeCell ref="K59:K71"/>
    <mergeCell ref="A60:A66"/>
    <mergeCell ref="B60:B66"/>
    <mergeCell ref="H70:I70"/>
    <mergeCell ref="A72:A73"/>
    <mergeCell ref="B72:B73"/>
    <mergeCell ref="C72:C73"/>
    <mergeCell ref="D72:D73"/>
    <mergeCell ref="E72:E73"/>
    <mergeCell ref="F72:F73"/>
    <mergeCell ref="G72:G73"/>
    <mergeCell ref="H72:H73"/>
    <mergeCell ref="I72:I73"/>
    <mergeCell ref="J72:J73"/>
    <mergeCell ref="K72:K73"/>
    <mergeCell ref="K74:K86"/>
    <mergeCell ref="A75:A81"/>
    <mergeCell ref="B75:B81"/>
    <mergeCell ref="H85:I85"/>
    <mergeCell ref="B45:B55"/>
    <mergeCell ref="K44:K56"/>
    <mergeCell ref="A45:A51"/>
    <mergeCell ref="H55:I55"/>
    <mergeCell ref="A57:A58"/>
    <mergeCell ref="B57:B58"/>
    <mergeCell ref="C57:C58"/>
    <mergeCell ref="D57:D58"/>
    <mergeCell ref="E57:E58"/>
    <mergeCell ref="F57:F58"/>
    <mergeCell ref="G57:G58"/>
    <mergeCell ref="H57:H58"/>
    <mergeCell ref="I57:I58"/>
    <mergeCell ref="J57:J58"/>
    <mergeCell ref="K57:K58"/>
    <mergeCell ref="I42:I43"/>
    <mergeCell ref="K12:K13"/>
    <mergeCell ref="K14:K26"/>
    <mergeCell ref="A15:A21"/>
    <mergeCell ref="H25:I25"/>
    <mergeCell ref="A27:A28"/>
    <mergeCell ref="B27:B28"/>
    <mergeCell ref="C27:C28"/>
    <mergeCell ref="D27:D28"/>
    <mergeCell ref="E27:E28"/>
    <mergeCell ref="F27:F28"/>
    <mergeCell ref="G27:G28"/>
    <mergeCell ref="H27:H28"/>
    <mergeCell ref="I27:I28"/>
    <mergeCell ref="J27:J28"/>
    <mergeCell ref="B15:B25"/>
    <mergeCell ref="J42:J43"/>
    <mergeCell ref="K42:K43"/>
    <mergeCell ref="A42:A43"/>
    <mergeCell ref="B42:B43"/>
    <mergeCell ref="C42:C43"/>
    <mergeCell ref="D42:D43"/>
    <mergeCell ref="E42:E43"/>
    <mergeCell ref="F42:F43"/>
    <mergeCell ref="B3:F3"/>
    <mergeCell ref="I3:J3"/>
    <mergeCell ref="B4:D4"/>
    <mergeCell ref="I4:J4"/>
    <mergeCell ref="B5:F5"/>
    <mergeCell ref="I5:J5"/>
    <mergeCell ref="A12:A13"/>
    <mergeCell ref="B12:B13"/>
    <mergeCell ref="C12:C13"/>
    <mergeCell ref="D12:D13"/>
    <mergeCell ref="E12:E13"/>
    <mergeCell ref="F12:F13"/>
    <mergeCell ref="G12:G13"/>
    <mergeCell ref="H12:H13"/>
    <mergeCell ref="I12:I13"/>
    <mergeCell ref="J12:J13"/>
    <mergeCell ref="K5:K6"/>
    <mergeCell ref="B6:F6"/>
    <mergeCell ref="B7:E7"/>
    <mergeCell ref="I7:J7"/>
    <mergeCell ref="I8:J8"/>
    <mergeCell ref="I9:J9"/>
    <mergeCell ref="B10:F10"/>
    <mergeCell ref="K27:K28"/>
    <mergeCell ref="A30:A36"/>
    <mergeCell ref="K29:K41"/>
    <mergeCell ref="H40:I40"/>
    <mergeCell ref="B30:B40"/>
    <mergeCell ref="A105:A111"/>
    <mergeCell ref="H115:I115"/>
    <mergeCell ref="A117:A118"/>
    <mergeCell ref="B117:B118"/>
    <mergeCell ref="C117:C118"/>
    <mergeCell ref="D117:D118"/>
    <mergeCell ref="E117:E118"/>
    <mergeCell ref="F117:F118"/>
    <mergeCell ref="G117:G118"/>
    <mergeCell ref="B105:B115"/>
    <mergeCell ref="A135:A141"/>
    <mergeCell ref="B135:B141"/>
    <mergeCell ref="F132:F133"/>
    <mergeCell ref="G132:G133"/>
    <mergeCell ref="H132:H133"/>
    <mergeCell ref="I132:I133"/>
    <mergeCell ref="J132:J133"/>
    <mergeCell ref="A132:A133"/>
    <mergeCell ref="B132:B133"/>
    <mergeCell ref="C132:C133"/>
    <mergeCell ref="D132:D133"/>
    <mergeCell ref="E132:E133"/>
    <mergeCell ref="A147:A148"/>
    <mergeCell ref="B147:B148"/>
    <mergeCell ref="C147:C148"/>
    <mergeCell ref="D147:D148"/>
    <mergeCell ref="E147:E148"/>
    <mergeCell ref="F147:F148"/>
    <mergeCell ref="G147:G148"/>
    <mergeCell ref="H147:H148"/>
    <mergeCell ref="I147:I148"/>
    <mergeCell ref="A150:A156"/>
    <mergeCell ref="B150:B156"/>
    <mergeCell ref="H160:I160"/>
    <mergeCell ref="A162:A163"/>
    <mergeCell ref="B162:B163"/>
    <mergeCell ref="C162:C163"/>
    <mergeCell ref="D162:D163"/>
    <mergeCell ref="E162:E163"/>
    <mergeCell ref="F162:F163"/>
    <mergeCell ref="G162:G163"/>
    <mergeCell ref="H162:H163"/>
    <mergeCell ref="I162:I163"/>
    <mergeCell ref="H222:H223"/>
    <mergeCell ref="I222:I223"/>
    <mergeCell ref="A207:A208"/>
    <mergeCell ref="B207:B208"/>
    <mergeCell ref="C207:C208"/>
    <mergeCell ref="D207:D208"/>
    <mergeCell ref="E207:E208"/>
    <mergeCell ref="K164:K176"/>
    <mergeCell ref="A165:A171"/>
    <mergeCell ref="B165:B171"/>
    <mergeCell ref="H175:I175"/>
    <mergeCell ref="A177:A178"/>
    <mergeCell ref="B177:B178"/>
    <mergeCell ref="C177:C178"/>
    <mergeCell ref="D177:D178"/>
    <mergeCell ref="E177:E178"/>
    <mergeCell ref="F177:F178"/>
    <mergeCell ref="G177:G178"/>
    <mergeCell ref="H177:H178"/>
    <mergeCell ref="I177:I178"/>
    <mergeCell ref="F207:F208"/>
    <mergeCell ref="G207:G208"/>
    <mergeCell ref="H207:H208"/>
    <mergeCell ref="I207:I208"/>
    <mergeCell ref="J222:J223"/>
    <mergeCell ref="K222:K223"/>
    <mergeCell ref="K224:K236"/>
    <mergeCell ref="A225:A231"/>
    <mergeCell ref="B225:B231"/>
    <mergeCell ref="H235:I235"/>
    <mergeCell ref="A237:A238"/>
    <mergeCell ref="B237:B238"/>
    <mergeCell ref="C237:C238"/>
    <mergeCell ref="D237:D238"/>
    <mergeCell ref="E237:E238"/>
    <mergeCell ref="F237:F238"/>
    <mergeCell ref="G237:G238"/>
    <mergeCell ref="H237:H238"/>
    <mergeCell ref="I237:I238"/>
    <mergeCell ref="J237:J238"/>
    <mergeCell ref="K237:K238"/>
    <mergeCell ref="A222:A223"/>
    <mergeCell ref="B222:B223"/>
    <mergeCell ref="C222:C223"/>
    <mergeCell ref="D222:D223"/>
    <mergeCell ref="E222:E223"/>
    <mergeCell ref="F222:F223"/>
    <mergeCell ref="G222:G223"/>
    <mergeCell ref="K254:K266"/>
    <mergeCell ref="A255:A261"/>
    <mergeCell ref="B255:B261"/>
    <mergeCell ref="H265:I265"/>
    <mergeCell ref="K239:K251"/>
    <mergeCell ref="A240:A246"/>
    <mergeCell ref="B240:B246"/>
    <mergeCell ref="H250:I250"/>
    <mergeCell ref="A252:A253"/>
    <mergeCell ref="B252:B253"/>
    <mergeCell ref="C252:C253"/>
    <mergeCell ref="D252:D253"/>
    <mergeCell ref="E252:E253"/>
    <mergeCell ref="F252:F253"/>
    <mergeCell ref="G252:G253"/>
    <mergeCell ref="H252:H253"/>
    <mergeCell ref="I252:I253"/>
    <mergeCell ref="J252:J253"/>
    <mergeCell ref="K252:K25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2"/>
  <sheetViews>
    <sheetView tabSelected="1" workbookViewId="0"/>
  </sheetViews>
  <sheetFormatPr baseColWidth="10" defaultColWidth="11.42578125" defaultRowHeight="15" x14ac:dyDescent="0.25"/>
  <cols>
    <col min="2" max="2" width="46.28515625" style="163" customWidth="1"/>
    <col min="3" max="3" width="10.42578125" customWidth="1"/>
    <col min="5" max="5" width="8.7109375" customWidth="1"/>
    <col min="6" max="6" width="8.85546875" customWidth="1"/>
    <col min="9" max="9" width="7.42578125" style="150" customWidth="1"/>
    <col min="10" max="10" width="14.5703125" customWidth="1"/>
    <col min="11" max="11" width="44.5703125" customWidth="1"/>
  </cols>
  <sheetData>
    <row r="1" spans="1:16" x14ac:dyDescent="0.25">
      <c r="A1" s="22"/>
      <c r="B1" s="155"/>
      <c r="C1" s="22"/>
      <c r="D1" s="22"/>
      <c r="E1" s="22"/>
      <c r="F1" s="22"/>
      <c r="G1" s="22"/>
      <c r="H1" s="22"/>
      <c r="I1" s="145"/>
      <c r="J1" s="23"/>
      <c r="K1" s="23"/>
    </row>
    <row r="2" spans="1:16" x14ac:dyDescent="0.25">
      <c r="A2" s="22"/>
      <c r="B2" s="155"/>
      <c r="C2" s="22"/>
      <c r="D2" s="22"/>
      <c r="E2" s="23"/>
      <c r="F2" s="44"/>
      <c r="G2" s="23"/>
      <c r="H2" s="23"/>
      <c r="I2" s="146"/>
      <c r="J2" s="22"/>
      <c r="K2" s="22"/>
    </row>
    <row r="3" spans="1:16" ht="15.75" x14ac:dyDescent="0.25">
      <c r="A3" s="22"/>
      <c r="B3" s="328" t="s">
        <v>327</v>
      </c>
      <c r="C3" s="328"/>
      <c r="D3" s="328"/>
      <c r="E3" s="328"/>
      <c r="F3" s="328"/>
      <c r="G3" s="22"/>
      <c r="H3" s="22"/>
      <c r="I3" s="327" t="s">
        <v>328</v>
      </c>
      <c r="J3" s="327"/>
      <c r="K3" s="22"/>
    </row>
    <row r="4" spans="1:16" x14ac:dyDescent="0.25">
      <c r="A4" s="22"/>
      <c r="B4" s="329"/>
      <c r="C4" s="329"/>
      <c r="D4" s="329"/>
      <c r="E4" s="22"/>
      <c r="F4" s="22"/>
      <c r="G4" s="22"/>
      <c r="H4" s="22"/>
      <c r="I4" s="327" t="s">
        <v>329</v>
      </c>
      <c r="J4" s="327"/>
      <c r="K4" s="22"/>
    </row>
    <row r="5" spans="1:16" x14ac:dyDescent="0.25">
      <c r="A5" s="22"/>
      <c r="B5" s="320" t="s">
        <v>1</v>
      </c>
      <c r="C5" s="320"/>
      <c r="D5" s="320"/>
      <c r="E5" s="320"/>
      <c r="F5" s="320"/>
      <c r="G5" s="24"/>
      <c r="H5" s="24"/>
      <c r="I5" s="327" t="s">
        <v>330</v>
      </c>
      <c r="J5" s="327"/>
      <c r="K5" s="336" t="s">
        <v>895</v>
      </c>
    </row>
    <row r="6" spans="1:16" x14ac:dyDescent="0.25">
      <c r="A6" s="22"/>
      <c r="B6" s="326" t="s">
        <v>2</v>
      </c>
      <c r="C6" s="326"/>
      <c r="D6" s="326"/>
      <c r="E6" s="326"/>
      <c r="F6" s="326"/>
      <c r="G6" s="24"/>
      <c r="H6" s="24"/>
      <c r="I6" s="147"/>
      <c r="J6" s="25"/>
      <c r="K6" s="337"/>
    </row>
    <row r="7" spans="1:16" x14ac:dyDescent="0.25">
      <c r="A7" s="22"/>
      <c r="B7" s="320" t="s">
        <v>896</v>
      </c>
      <c r="C7" s="320"/>
      <c r="D7" s="320"/>
      <c r="E7" s="320"/>
      <c r="F7" s="22"/>
      <c r="G7" s="22"/>
      <c r="H7" s="22"/>
      <c r="I7" s="327" t="s">
        <v>332</v>
      </c>
      <c r="J7" s="327"/>
      <c r="K7" s="22"/>
    </row>
    <row r="8" spans="1:16" x14ac:dyDescent="0.25">
      <c r="A8" s="22"/>
      <c r="B8" s="155"/>
      <c r="C8" s="22"/>
      <c r="D8" s="22"/>
      <c r="E8" s="22"/>
      <c r="F8" s="22"/>
      <c r="G8" s="22"/>
      <c r="H8" s="22"/>
      <c r="I8" s="327" t="s">
        <v>333</v>
      </c>
      <c r="J8" s="327"/>
      <c r="K8" s="22"/>
      <c r="P8" s="317"/>
    </row>
    <row r="9" spans="1:16" x14ac:dyDescent="0.25">
      <c r="A9" s="23"/>
      <c r="B9" s="156"/>
      <c r="C9" s="22"/>
      <c r="D9" s="22"/>
      <c r="E9" s="22"/>
      <c r="F9" s="26"/>
      <c r="G9" s="22"/>
      <c r="H9" s="22"/>
      <c r="I9" s="327" t="s">
        <v>334</v>
      </c>
      <c r="J9" s="327"/>
      <c r="K9" s="22"/>
      <c r="P9" s="318"/>
    </row>
    <row r="10" spans="1:16" x14ac:dyDescent="0.25">
      <c r="A10" s="23"/>
      <c r="B10" s="320" t="s">
        <v>335</v>
      </c>
      <c r="C10" s="320"/>
      <c r="D10" s="320"/>
      <c r="E10" s="320"/>
      <c r="F10" s="320"/>
      <c r="G10" s="23"/>
      <c r="H10" s="23"/>
      <c r="I10" s="145"/>
      <c r="J10" s="23"/>
      <c r="K10" s="23"/>
      <c r="P10" s="318"/>
    </row>
    <row r="11" spans="1:16" x14ac:dyDescent="0.25">
      <c r="A11" s="23"/>
      <c r="B11" s="157"/>
      <c r="C11" s="23"/>
      <c r="D11" s="23"/>
      <c r="E11" s="23"/>
      <c r="F11" s="23"/>
      <c r="G11" s="23"/>
      <c r="H11" s="23"/>
      <c r="I11" s="145"/>
      <c r="J11" s="23"/>
      <c r="K11" s="23"/>
      <c r="P11" s="318"/>
    </row>
    <row r="12" spans="1:16" x14ac:dyDescent="0.25">
      <c r="A12" s="23"/>
      <c r="B12" s="157"/>
      <c r="C12" s="23"/>
      <c r="D12" s="23"/>
      <c r="E12" s="23"/>
      <c r="F12" s="23"/>
      <c r="G12" s="23"/>
      <c r="H12" s="23"/>
      <c r="I12" s="145"/>
      <c r="J12" s="23"/>
      <c r="K12" s="23"/>
      <c r="P12" s="318"/>
    </row>
    <row r="13" spans="1:16" x14ac:dyDescent="0.25">
      <c r="A13" s="294" t="s">
        <v>4</v>
      </c>
      <c r="B13" s="368" t="s">
        <v>336</v>
      </c>
      <c r="C13" s="294" t="s">
        <v>337</v>
      </c>
      <c r="D13" s="307" t="s">
        <v>6</v>
      </c>
      <c r="E13" s="307" t="s">
        <v>338</v>
      </c>
      <c r="F13" s="307" t="s">
        <v>339</v>
      </c>
      <c r="G13" s="294" t="s">
        <v>340</v>
      </c>
      <c r="H13" s="294" t="s">
        <v>341</v>
      </c>
      <c r="I13" s="357" t="s">
        <v>34</v>
      </c>
      <c r="J13" s="294" t="s">
        <v>324</v>
      </c>
      <c r="K13" s="294" t="s">
        <v>342</v>
      </c>
      <c r="P13" s="318"/>
    </row>
    <row r="14" spans="1:16" x14ac:dyDescent="0.25">
      <c r="A14" s="294"/>
      <c r="B14" s="368"/>
      <c r="C14" s="294"/>
      <c r="D14" s="308"/>
      <c r="E14" s="308"/>
      <c r="F14" s="308"/>
      <c r="G14" s="294"/>
      <c r="H14" s="294"/>
      <c r="I14" s="357"/>
      <c r="J14" s="294"/>
      <c r="K14" s="307"/>
      <c r="P14" s="318"/>
    </row>
    <row r="15" spans="1:16" x14ac:dyDescent="0.25">
      <c r="A15" s="28"/>
      <c r="B15" s="158"/>
      <c r="C15" s="30"/>
      <c r="D15" s="30" t="s">
        <v>16</v>
      </c>
      <c r="E15" s="31"/>
      <c r="F15" s="32"/>
      <c r="G15" s="32"/>
      <c r="H15" s="32"/>
      <c r="I15" s="32"/>
      <c r="J15" s="259"/>
      <c r="K15" s="380"/>
      <c r="P15" s="318"/>
    </row>
    <row r="16" spans="1:16" x14ac:dyDescent="0.25">
      <c r="A16" s="309" t="s">
        <v>302</v>
      </c>
      <c r="B16" s="385" t="s">
        <v>303</v>
      </c>
      <c r="C16" s="30"/>
      <c r="D16" s="31"/>
      <c r="E16" s="31" t="s">
        <v>912</v>
      </c>
      <c r="F16" s="32">
        <v>33</v>
      </c>
      <c r="G16" s="32">
        <v>0.2</v>
      </c>
      <c r="H16" s="32"/>
      <c r="I16" s="32"/>
      <c r="J16" s="49">
        <f>E16*F16*G16</f>
        <v>356.40000000000003</v>
      </c>
      <c r="K16" s="380"/>
      <c r="P16" s="318"/>
    </row>
    <row r="17" spans="1:16" x14ac:dyDescent="0.25">
      <c r="A17" s="310"/>
      <c r="B17" s="386"/>
      <c r="C17" s="30"/>
      <c r="D17" s="31"/>
      <c r="E17" s="31"/>
      <c r="F17" s="34"/>
      <c r="G17" s="34"/>
      <c r="H17" s="34"/>
      <c r="I17" s="32"/>
      <c r="J17" s="259"/>
      <c r="K17" s="380"/>
      <c r="P17" s="318"/>
    </row>
    <row r="18" spans="1:16" x14ac:dyDescent="0.25">
      <c r="A18" s="310"/>
      <c r="B18" s="386"/>
      <c r="C18" s="30"/>
      <c r="D18" s="31"/>
      <c r="E18" s="31"/>
      <c r="F18" s="34"/>
      <c r="G18" s="34"/>
      <c r="H18" s="34"/>
      <c r="I18" s="32"/>
      <c r="J18" s="259"/>
      <c r="K18" s="380"/>
      <c r="P18" s="318"/>
    </row>
    <row r="19" spans="1:16" x14ac:dyDescent="0.25">
      <c r="A19" s="310"/>
      <c r="B19" s="386"/>
      <c r="C19" s="30"/>
      <c r="D19" s="31"/>
      <c r="E19" s="31"/>
      <c r="F19" s="34"/>
      <c r="G19" s="34"/>
      <c r="H19" s="34"/>
      <c r="I19" s="32"/>
      <c r="J19" s="259"/>
      <c r="K19" s="380"/>
      <c r="P19" s="318"/>
    </row>
    <row r="20" spans="1:16" x14ac:dyDescent="0.25">
      <c r="A20" s="310"/>
      <c r="B20" s="386"/>
      <c r="C20" s="36"/>
      <c r="D20" s="36"/>
      <c r="E20" s="36"/>
      <c r="F20" s="36"/>
      <c r="G20" s="34"/>
      <c r="H20" s="34"/>
      <c r="I20" s="149"/>
      <c r="J20" s="259"/>
      <c r="K20" s="380"/>
      <c r="P20" s="318"/>
    </row>
    <row r="21" spans="1:16" x14ac:dyDescent="0.25">
      <c r="A21" s="310"/>
      <c r="B21" s="386"/>
      <c r="C21" s="30"/>
      <c r="D21" s="31"/>
      <c r="E21" s="31"/>
      <c r="F21" s="34"/>
      <c r="G21" s="34"/>
      <c r="H21" s="34"/>
      <c r="I21" s="32"/>
      <c r="J21" s="259"/>
      <c r="K21" s="380"/>
      <c r="P21" s="318"/>
    </row>
    <row r="22" spans="1:16" x14ac:dyDescent="0.25">
      <c r="A22" s="316"/>
      <c r="B22" s="386"/>
      <c r="C22" s="30"/>
      <c r="D22" s="31"/>
      <c r="E22" s="31"/>
      <c r="F22" s="34"/>
      <c r="G22" s="34"/>
      <c r="H22" s="34"/>
      <c r="I22" s="32"/>
      <c r="J22" s="260"/>
      <c r="K22" s="380"/>
      <c r="P22" s="318"/>
    </row>
    <row r="23" spans="1:16" x14ac:dyDescent="0.25">
      <c r="A23" s="28"/>
      <c r="B23" s="386"/>
      <c r="C23" s="30"/>
      <c r="D23" s="31"/>
      <c r="E23" s="31"/>
      <c r="F23" s="34"/>
      <c r="G23" s="34"/>
      <c r="H23" s="34"/>
      <c r="I23" s="32"/>
      <c r="J23" s="260"/>
      <c r="K23" s="380"/>
      <c r="P23" s="318"/>
    </row>
    <row r="24" spans="1:16" x14ac:dyDescent="0.25">
      <c r="A24" s="28"/>
      <c r="B24" s="387"/>
      <c r="C24" s="30"/>
      <c r="D24" s="31"/>
      <c r="E24" s="31"/>
      <c r="F24" s="32"/>
      <c r="G24" s="38"/>
      <c r="H24" s="354" t="s">
        <v>352</v>
      </c>
      <c r="I24" s="355"/>
      <c r="J24" s="259">
        <f>SUM(J15:J23)</f>
        <v>356.40000000000003</v>
      </c>
      <c r="K24" s="380"/>
      <c r="P24" s="318"/>
    </row>
    <row r="25" spans="1:16" x14ac:dyDescent="0.25">
      <c r="A25" s="28"/>
      <c r="B25" s="160"/>
      <c r="C25" s="30"/>
      <c r="D25" s="31"/>
      <c r="E25" s="31"/>
      <c r="F25" s="32"/>
      <c r="G25" s="38"/>
      <c r="H25" s="38"/>
      <c r="I25" s="148"/>
      <c r="J25" s="260"/>
      <c r="K25" s="380"/>
      <c r="P25" s="318"/>
    </row>
    <row r="26" spans="1:16" x14ac:dyDescent="0.25">
      <c r="A26" s="294" t="s">
        <v>4</v>
      </c>
      <c r="B26" s="368" t="s">
        <v>336</v>
      </c>
      <c r="C26" s="294" t="s">
        <v>337</v>
      </c>
      <c r="D26" s="307" t="s">
        <v>6</v>
      </c>
      <c r="E26" s="307" t="s">
        <v>338</v>
      </c>
      <c r="F26" s="307" t="s">
        <v>339</v>
      </c>
      <c r="G26" s="294" t="s">
        <v>340</v>
      </c>
      <c r="H26" s="294" t="s">
        <v>341</v>
      </c>
      <c r="I26" s="357" t="s">
        <v>34</v>
      </c>
      <c r="J26" s="294" t="s">
        <v>324</v>
      </c>
      <c r="K26" s="294" t="s">
        <v>342</v>
      </c>
      <c r="P26" s="318"/>
    </row>
    <row r="27" spans="1:16" x14ac:dyDescent="0.25">
      <c r="A27" s="294"/>
      <c r="B27" s="368"/>
      <c r="C27" s="294"/>
      <c r="D27" s="308"/>
      <c r="E27" s="308"/>
      <c r="F27" s="308"/>
      <c r="G27" s="294"/>
      <c r="H27" s="294"/>
      <c r="I27" s="357"/>
      <c r="J27" s="294"/>
      <c r="K27" s="307"/>
      <c r="P27" s="318"/>
    </row>
    <row r="28" spans="1:16" x14ac:dyDescent="0.25">
      <c r="A28" s="28"/>
      <c r="B28" s="158"/>
      <c r="C28" s="30"/>
      <c r="D28" s="30" t="s">
        <v>1050</v>
      </c>
      <c r="E28" s="31"/>
      <c r="F28" s="32"/>
      <c r="G28" s="32"/>
      <c r="H28" s="32"/>
      <c r="I28" s="32"/>
      <c r="J28" s="259"/>
      <c r="K28" s="380"/>
      <c r="P28" s="318"/>
    </row>
    <row r="29" spans="1:16" x14ac:dyDescent="0.25">
      <c r="A29" s="309" t="s">
        <v>304</v>
      </c>
      <c r="B29" s="385" t="s">
        <v>305</v>
      </c>
      <c r="C29" s="30"/>
      <c r="D29" s="31"/>
      <c r="E29" s="31" t="s">
        <v>912</v>
      </c>
      <c r="F29" s="32">
        <v>33</v>
      </c>
      <c r="G29" s="32"/>
      <c r="H29" s="32"/>
      <c r="I29" s="32"/>
      <c r="J29" s="49">
        <f>E29*F29</f>
        <v>1782</v>
      </c>
      <c r="K29" s="380"/>
      <c r="P29" s="318"/>
    </row>
    <row r="30" spans="1:16" x14ac:dyDescent="0.25">
      <c r="A30" s="310"/>
      <c r="B30" s="386"/>
      <c r="C30" s="30"/>
      <c r="D30" s="31"/>
      <c r="E30" s="31"/>
      <c r="F30" s="34"/>
      <c r="G30" s="34"/>
      <c r="H30" s="34"/>
      <c r="I30" s="32"/>
      <c r="J30" s="259"/>
      <c r="K30" s="380"/>
      <c r="P30" s="318"/>
    </row>
    <row r="31" spans="1:16" x14ac:dyDescent="0.25">
      <c r="A31" s="310"/>
      <c r="B31" s="386"/>
      <c r="C31" s="30"/>
      <c r="D31" s="31"/>
      <c r="E31" s="31"/>
      <c r="F31" s="34"/>
      <c r="G31" s="34"/>
      <c r="H31" s="34"/>
      <c r="I31" s="32"/>
      <c r="J31" s="259"/>
      <c r="K31" s="380"/>
      <c r="P31" s="318"/>
    </row>
    <row r="32" spans="1:16" x14ac:dyDescent="0.25">
      <c r="A32" s="310"/>
      <c r="B32" s="386"/>
      <c r="C32" s="30"/>
      <c r="D32" s="31"/>
      <c r="E32" s="31"/>
      <c r="F32" s="34"/>
      <c r="G32" s="34"/>
      <c r="H32" s="34"/>
      <c r="I32" s="32"/>
      <c r="J32" s="259"/>
      <c r="K32" s="380"/>
      <c r="P32" s="318"/>
    </row>
    <row r="33" spans="1:16" x14ac:dyDescent="0.25">
      <c r="A33" s="310"/>
      <c r="B33" s="386"/>
      <c r="C33" s="36"/>
      <c r="D33" s="36"/>
      <c r="E33" s="36"/>
      <c r="F33" s="36"/>
      <c r="G33" s="34"/>
      <c r="H33" s="34"/>
      <c r="I33" s="149"/>
      <c r="J33" s="259"/>
      <c r="K33" s="380"/>
      <c r="P33" s="318"/>
    </row>
    <row r="34" spans="1:16" x14ac:dyDescent="0.25">
      <c r="A34" s="310"/>
      <c r="B34" s="386"/>
      <c r="C34" s="30"/>
      <c r="D34" s="31"/>
      <c r="E34" s="31"/>
      <c r="F34" s="34"/>
      <c r="G34" s="34"/>
      <c r="H34" s="34"/>
      <c r="I34" s="32"/>
      <c r="J34" s="259"/>
      <c r="K34" s="380"/>
      <c r="P34" s="318"/>
    </row>
    <row r="35" spans="1:16" x14ac:dyDescent="0.25">
      <c r="A35" s="316"/>
      <c r="B35" s="386"/>
      <c r="C35" s="30"/>
      <c r="D35" s="31"/>
      <c r="E35" s="31"/>
      <c r="F35" s="34"/>
      <c r="G35" s="34"/>
      <c r="H35" s="34"/>
      <c r="I35" s="32"/>
      <c r="J35" s="260"/>
      <c r="K35" s="380"/>
      <c r="P35" s="318"/>
    </row>
    <row r="36" spans="1:16" x14ac:dyDescent="0.25">
      <c r="A36" s="28"/>
      <c r="B36" s="386"/>
      <c r="C36" s="30"/>
      <c r="D36" s="31"/>
      <c r="E36" s="31"/>
      <c r="F36" s="34"/>
      <c r="G36" s="34"/>
      <c r="H36" s="34"/>
      <c r="I36" s="32"/>
      <c r="J36" s="260"/>
      <c r="K36" s="380"/>
      <c r="P36" s="318"/>
    </row>
    <row r="37" spans="1:16" x14ac:dyDescent="0.25">
      <c r="A37" s="28"/>
      <c r="B37" s="387"/>
      <c r="C37" s="30"/>
      <c r="D37" s="31"/>
      <c r="E37" s="31"/>
      <c r="F37" s="32"/>
      <c r="G37" s="38"/>
      <c r="H37" s="354" t="s">
        <v>352</v>
      </c>
      <c r="I37" s="355"/>
      <c r="J37" s="259">
        <f>SUM(J28:J36)</f>
        <v>1782</v>
      </c>
      <c r="K37" s="380"/>
      <c r="P37" s="318"/>
    </row>
    <row r="38" spans="1:16" x14ac:dyDescent="0.25">
      <c r="A38" s="28"/>
      <c r="B38" s="160"/>
      <c r="C38" s="30"/>
      <c r="D38" s="31"/>
      <c r="E38" s="31"/>
      <c r="F38" s="32"/>
      <c r="G38" s="38"/>
      <c r="H38" s="38"/>
      <c r="I38" s="148"/>
      <c r="J38" s="260"/>
      <c r="K38" s="380"/>
      <c r="P38" s="318"/>
    </row>
    <row r="39" spans="1:16" x14ac:dyDescent="0.25">
      <c r="A39" s="294" t="s">
        <v>4</v>
      </c>
      <c r="B39" s="368" t="s">
        <v>336</v>
      </c>
      <c r="C39" s="294" t="s">
        <v>337</v>
      </c>
      <c r="D39" s="307" t="s">
        <v>6</v>
      </c>
      <c r="E39" s="307" t="s">
        <v>338</v>
      </c>
      <c r="F39" s="307" t="s">
        <v>339</v>
      </c>
      <c r="G39" s="294" t="s">
        <v>340</v>
      </c>
      <c r="H39" s="294" t="s">
        <v>341</v>
      </c>
      <c r="I39" s="357" t="s">
        <v>34</v>
      </c>
      <c r="J39" s="294" t="s">
        <v>324</v>
      </c>
      <c r="K39" s="294" t="s">
        <v>342</v>
      </c>
      <c r="P39" s="318"/>
    </row>
    <row r="40" spans="1:16" x14ac:dyDescent="0.25">
      <c r="A40" s="294"/>
      <c r="B40" s="368"/>
      <c r="C40" s="294"/>
      <c r="D40" s="308"/>
      <c r="E40" s="308"/>
      <c r="F40" s="308"/>
      <c r="G40" s="294"/>
      <c r="H40" s="294"/>
      <c r="I40" s="357"/>
      <c r="J40" s="294"/>
      <c r="K40" s="307"/>
      <c r="P40" s="318"/>
    </row>
    <row r="41" spans="1:16" x14ac:dyDescent="0.25">
      <c r="A41" s="28"/>
      <c r="B41" s="158"/>
      <c r="C41" s="30"/>
      <c r="D41" s="30" t="s">
        <v>13</v>
      </c>
      <c r="E41" s="31"/>
      <c r="F41" s="32"/>
      <c r="G41" s="32"/>
      <c r="H41" s="32"/>
      <c r="I41" s="32"/>
      <c r="J41" s="259"/>
      <c r="K41" s="380"/>
      <c r="P41" s="319"/>
    </row>
    <row r="42" spans="1:16" ht="15" customHeight="1" x14ac:dyDescent="0.25">
      <c r="A42" s="309" t="s">
        <v>306</v>
      </c>
      <c r="B42" s="385" t="s">
        <v>1051</v>
      </c>
      <c r="C42" s="30"/>
      <c r="D42" s="31"/>
      <c r="E42" s="31" t="s">
        <v>912</v>
      </c>
      <c r="F42" s="32">
        <v>33</v>
      </c>
      <c r="G42" s="32"/>
      <c r="H42" s="32"/>
      <c r="I42" s="32"/>
      <c r="J42" s="49">
        <f>E42*F42</f>
        <v>1782</v>
      </c>
      <c r="K42" s="380"/>
    </row>
    <row r="43" spans="1:16" x14ac:dyDescent="0.25">
      <c r="A43" s="310"/>
      <c r="B43" s="386"/>
      <c r="C43" s="30"/>
      <c r="D43" s="31"/>
      <c r="E43" s="31"/>
      <c r="F43" s="34"/>
      <c r="G43" s="34"/>
      <c r="H43" s="34"/>
      <c r="I43" s="32"/>
      <c r="J43" s="259"/>
      <c r="K43" s="380"/>
    </row>
    <row r="44" spans="1:16" x14ac:dyDescent="0.25">
      <c r="A44" s="310"/>
      <c r="B44" s="386"/>
      <c r="C44" s="30"/>
      <c r="D44" s="31"/>
      <c r="E44" s="31"/>
      <c r="F44" s="34"/>
      <c r="G44" s="34"/>
      <c r="H44" s="34"/>
      <c r="I44" s="32"/>
      <c r="J44" s="259"/>
      <c r="K44" s="380"/>
    </row>
    <row r="45" spans="1:16" x14ac:dyDescent="0.25">
      <c r="A45" s="310"/>
      <c r="B45" s="386"/>
      <c r="C45" s="30"/>
      <c r="D45" s="31"/>
      <c r="E45" s="31"/>
      <c r="F45" s="34"/>
      <c r="G45" s="34"/>
      <c r="H45" s="34"/>
      <c r="I45" s="32"/>
      <c r="J45" s="259"/>
      <c r="K45" s="380"/>
    </row>
    <row r="46" spans="1:16" x14ac:dyDescent="0.25">
      <c r="A46" s="310"/>
      <c r="B46" s="386"/>
      <c r="C46" s="36"/>
      <c r="D46" s="36"/>
      <c r="E46" s="36"/>
      <c r="F46" s="36"/>
      <c r="G46" s="34"/>
      <c r="H46" s="34"/>
      <c r="I46" s="149"/>
      <c r="J46" s="259"/>
      <c r="K46" s="380"/>
    </row>
    <row r="47" spans="1:16" x14ac:dyDescent="0.25">
      <c r="A47" s="310"/>
      <c r="B47" s="386"/>
      <c r="C47" s="30"/>
      <c r="D47" s="31"/>
      <c r="E47" s="31"/>
      <c r="F47" s="34"/>
      <c r="G47" s="34"/>
      <c r="H47" s="34"/>
      <c r="I47" s="32"/>
      <c r="J47" s="259"/>
      <c r="K47" s="380"/>
    </row>
    <row r="48" spans="1:16" x14ac:dyDescent="0.25">
      <c r="A48" s="316"/>
      <c r="B48" s="386"/>
      <c r="C48" s="30"/>
      <c r="D48" s="31"/>
      <c r="E48" s="31"/>
      <c r="F48" s="34"/>
      <c r="G48" s="34"/>
      <c r="H48" s="34"/>
      <c r="I48" s="32"/>
      <c r="J48" s="260"/>
      <c r="K48" s="380"/>
    </row>
    <row r="49" spans="1:11" x14ac:dyDescent="0.25">
      <c r="A49" s="28"/>
      <c r="B49" s="386"/>
      <c r="C49" s="30"/>
      <c r="D49" s="31"/>
      <c r="E49" s="31"/>
      <c r="F49" s="34"/>
      <c r="G49" s="34"/>
      <c r="H49" s="34"/>
      <c r="I49" s="32"/>
      <c r="J49" s="260"/>
      <c r="K49" s="380"/>
    </row>
    <row r="50" spans="1:11" x14ac:dyDescent="0.25">
      <c r="A50" s="28"/>
      <c r="B50" s="387"/>
      <c r="C50" s="30"/>
      <c r="D50" s="31"/>
      <c r="E50" s="31"/>
      <c r="F50" s="32"/>
      <c r="G50" s="38"/>
      <c r="H50" s="354" t="s">
        <v>352</v>
      </c>
      <c r="I50" s="355"/>
      <c r="J50" s="259">
        <f>SUM(J41:J49)</f>
        <v>1782</v>
      </c>
      <c r="K50" s="380"/>
    </row>
    <row r="51" spans="1:11" x14ac:dyDescent="0.25">
      <c r="A51" s="28"/>
      <c r="B51" s="160"/>
      <c r="C51" s="30"/>
      <c r="D51" s="31"/>
      <c r="E51" s="31"/>
      <c r="F51" s="32"/>
      <c r="G51" s="38"/>
      <c r="H51" s="38"/>
      <c r="I51" s="148"/>
      <c r="J51" s="260"/>
      <c r="K51" s="380"/>
    </row>
    <row r="52" spans="1:11" x14ac:dyDescent="0.25">
      <c r="A52" s="294" t="s">
        <v>4</v>
      </c>
      <c r="B52" s="368" t="s">
        <v>336</v>
      </c>
      <c r="C52" s="294" t="s">
        <v>337</v>
      </c>
      <c r="D52" s="307" t="s">
        <v>6</v>
      </c>
      <c r="E52" s="307" t="s">
        <v>338</v>
      </c>
      <c r="F52" s="307" t="s">
        <v>339</v>
      </c>
      <c r="G52" s="294" t="s">
        <v>340</v>
      </c>
      <c r="H52" s="294" t="s">
        <v>341</v>
      </c>
      <c r="I52" s="357" t="s">
        <v>34</v>
      </c>
      <c r="J52" s="294" t="s">
        <v>324</v>
      </c>
      <c r="K52" s="294" t="s">
        <v>342</v>
      </c>
    </row>
    <row r="53" spans="1:11" x14ac:dyDescent="0.25">
      <c r="A53" s="294"/>
      <c r="B53" s="368"/>
      <c r="C53" s="294"/>
      <c r="D53" s="308"/>
      <c r="E53" s="308"/>
      <c r="F53" s="308"/>
      <c r="G53" s="294"/>
      <c r="H53" s="294"/>
      <c r="I53" s="357"/>
      <c r="J53" s="294"/>
      <c r="K53" s="307"/>
    </row>
    <row r="54" spans="1:11" x14ac:dyDescent="0.25">
      <c r="A54" s="28"/>
      <c r="B54" s="158"/>
      <c r="C54" s="30"/>
      <c r="D54" s="30" t="s">
        <v>34</v>
      </c>
      <c r="E54" s="31"/>
      <c r="F54" s="32"/>
      <c r="G54" s="32"/>
      <c r="H54" s="32"/>
      <c r="I54" s="32"/>
      <c r="J54" s="259"/>
      <c r="K54" s="380"/>
    </row>
    <row r="55" spans="1:11" x14ac:dyDescent="0.25">
      <c r="A55" s="309" t="s">
        <v>308</v>
      </c>
      <c r="B55" s="317" t="s">
        <v>309</v>
      </c>
      <c r="C55" s="30"/>
      <c r="D55" s="31"/>
      <c r="E55" s="31"/>
      <c r="F55" s="32"/>
      <c r="G55" s="32"/>
      <c r="H55" s="32"/>
      <c r="I55" s="32">
        <v>2</v>
      </c>
      <c r="J55" s="49">
        <f>+I55</f>
        <v>2</v>
      </c>
      <c r="K55" s="380"/>
    </row>
    <row r="56" spans="1:11" x14ac:dyDescent="0.25">
      <c r="A56" s="310"/>
      <c r="B56" s="318"/>
      <c r="C56" s="30"/>
      <c r="D56" s="31"/>
      <c r="E56" s="31"/>
      <c r="F56" s="34"/>
      <c r="G56" s="34"/>
      <c r="H56" s="34"/>
      <c r="I56" s="32"/>
      <c r="J56" s="259"/>
      <c r="K56" s="380"/>
    </row>
    <row r="57" spans="1:11" x14ac:dyDescent="0.25">
      <c r="A57" s="310"/>
      <c r="B57" s="318"/>
      <c r="C57" s="30"/>
      <c r="D57" s="31"/>
      <c r="E57" s="31"/>
      <c r="F57" s="34"/>
      <c r="G57" s="34"/>
      <c r="H57" s="34"/>
      <c r="I57" s="32"/>
      <c r="J57" s="259"/>
      <c r="K57" s="380"/>
    </row>
    <row r="58" spans="1:11" x14ac:dyDescent="0.25">
      <c r="A58" s="310"/>
      <c r="B58" s="318"/>
      <c r="C58" s="30"/>
      <c r="D58" s="31"/>
      <c r="E58" s="31"/>
      <c r="F58" s="34"/>
      <c r="G58" s="34"/>
      <c r="H58" s="34"/>
      <c r="I58" s="32"/>
      <c r="J58" s="259"/>
      <c r="K58" s="380"/>
    </row>
    <row r="59" spans="1:11" x14ac:dyDescent="0.25">
      <c r="A59" s="310"/>
      <c r="B59" s="318"/>
      <c r="C59" s="36"/>
      <c r="D59" s="36"/>
      <c r="E59" s="36"/>
      <c r="F59" s="36"/>
      <c r="G59" s="34"/>
      <c r="H59" s="34"/>
      <c r="I59" s="149"/>
      <c r="J59" s="259"/>
      <c r="K59" s="380"/>
    </row>
    <row r="60" spans="1:11" x14ac:dyDescent="0.25">
      <c r="A60" s="310"/>
      <c r="B60" s="318"/>
      <c r="C60" s="30"/>
      <c r="D60" s="31"/>
      <c r="E60" s="31"/>
      <c r="F60" s="34"/>
      <c r="G60" s="34"/>
      <c r="H60" s="34"/>
      <c r="I60" s="32"/>
      <c r="J60" s="259"/>
      <c r="K60" s="380"/>
    </row>
    <row r="61" spans="1:11" x14ac:dyDescent="0.25">
      <c r="A61" s="316"/>
      <c r="B61" s="319"/>
      <c r="C61" s="30"/>
      <c r="D61" s="31"/>
      <c r="E61" s="31"/>
      <c r="F61" s="34"/>
      <c r="G61" s="34"/>
      <c r="H61" s="34"/>
      <c r="I61" s="32"/>
      <c r="J61" s="260"/>
      <c r="K61" s="380"/>
    </row>
    <row r="62" spans="1:11" x14ac:dyDescent="0.25">
      <c r="A62" s="28"/>
      <c r="B62" s="159"/>
      <c r="C62" s="30"/>
      <c r="D62" s="31"/>
      <c r="E62" s="31"/>
      <c r="F62" s="34"/>
      <c r="G62" s="34"/>
      <c r="H62" s="34"/>
      <c r="I62" s="32"/>
      <c r="J62" s="260"/>
      <c r="K62" s="380"/>
    </row>
    <row r="63" spans="1:11" x14ac:dyDescent="0.25">
      <c r="A63" s="28"/>
      <c r="B63" s="160"/>
      <c r="C63" s="30"/>
      <c r="D63" s="31"/>
      <c r="E63" s="31"/>
      <c r="F63" s="32"/>
      <c r="G63" s="38"/>
      <c r="H63" s="354" t="s">
        <v>352</v>
      </c>
      <c r="I63" s="355"/>
      <c r="J63" s="259">
        <f>SUM(J54:J62)</f>
        <v>2</v>
      </c>
      <c r="K63" s="380"/>
    </row>
    <row r="64" spans="1:11" x14ac:dyDescent="0.25">
      <c r="A64" s="28"/>
      <c r="B64" s="160"/>
      <c r="C64" s="30"/>
      <c r="D64" s="31"/>
      <c r="E64" s="31"/>
      <c r="F64" s="32"/>
      <c r="G64" s="38"/>
      <c r="H64" s="38"/>
      <c r="I64" s="148"/>
      <c r="J64" s="260"/>
      <c r="K64" s="380"/>
    </row>
    <row r="65" spans="1:11" x14ac:dyDescent="0.25">
      <c r="A65" s="294" t="s">
        <v>4</v>
      </c>
      <c r="B65" s="368" t="s">
        <v>336</v>
      </c>
      <c r="C65" s="294" t="s">
        <v>337</v>
      </c>
      <c r="D65" s="307" t="s">
        <v>6</v>
      </c>
      <c r="E65" s="307" t="s">
        <v>338</v>
      </c>
      <c r="F65" s="307" t="s">
        <v>339</v>
      </c>
      <c r="G65" s="294" t="s">
        <v>340</v>
      </c>
      <c r="H65" s="294" t="s">
        <v>341</v>
      </c>
      <c r="I65" s="357" t="s">
        <v>34</v>
      </c>
      <c r="J65" s="294" t="s">
        <v>324</v>
      </c>
      <c r="K65" s="294" t="s">
        <v>342</v>
      </c>
    </row>
    <row r="66" spans="1:11" x14ac:dyDescent="0.25">
      <c r="A66" s="294"/>
      <c r="B66" s="368"/>
      <c r="C66" s="294"/>
      <c r="D66" s="308"/>
      <c r="E66" s="308"/>
      <c r="F66" s="308"/>
      <c r="G66" s="294"/>
      <c r="H66" s="294"/>
      <c r="I66" s="357"/>
      <c r="J66" s="294"/>
      <c r="K66" s="307"/>
    </row>
    <row r="67" spans="1:11" x14ac:dyDescent="0.25">
      <c r="A67" s="28"/>
      <c r="B67" s="158"/>
      <c r="C67" s="30"/>
      <c r="D67" s="30"/>
      <c r="E67" s="31"/>
      <c r="F67" s="32"/>
      <c r="G67" s="32"/>
      <c r="H67" s="32"/>
      <c r="I67" s="32"/>
      <c r="J67" s="259"/>
      <c r="K67" s="380"/>
    </row>
    <row r="68" spans="1:11" x14ac:dyDescent="0.25">
      <c r="A68" s="309" t="s">
        <v>310</v>
      </c>
      <c r="B68" s="384" t="s">
        <v>1052</v>
      </c>
      <c r="C68" s="30"/>
      <c r="D68" s="31"/>
      <c r="E68" s="31" t="s">
        <v>795</v>
      </c>
      <c r="F68" s="32"/>
      <c r="G68" s="32"/>
      <c r="H68" s="32"/>
      <c r="I68" s="32">
        <v>5</v>
      </c>
      <c r="J68" s="49">
        <f>E68*I68</f>
        <v>15</v>
      </c>
      <c r="K68" s="380"/>
    </row>
    <row r="69" spans="1:11" x14ac:dyDescent="0.25">
      <c r="A69" s="310"/>
      <c r="B69" s="318"/>
      <c r="C69" s="30"/>
      <c r="D69" s="31"/>
      <c r="E69" s="31"/>
      <c r="F69" s="34"/>
      <c r="G69" s="34"/>
      <c r="H69" s="34"/>
      <c r="I69" s="32"/>
      <c r="J69" s="259"/>
      <c r="K69" s="380"/>
    </row>
    <row r="70" spans="1:11" x14ac:dyDescent="0.25">
      <c r="A70" s="310"/>
      <c r="B70" s="318"/>
      <c r="C70" s="30"/>
      <c r="D70" s="31"/>
      <c r="E70" s="31"/>
      <c r="F70" s="34"/>
      <c r="G70" s="34"/>
      <c r="H70" s="34"/>
      <c r="I70" s="32"/>
      <c r="J70" s="259"/>
      <c r="K70" s="380"/>
    </row>
    <row r="71" spans="1:11" x14ac:dyDescent="0.25">
      <c r="A71" s="310"/>
      <c r="B71" s="318"/>
      <c r="C71" s="30"/>
      <c r="D71" s="31"/>
      <c r="E71" s="31"/>
      <c r="F71" s="34"/>
      <c r="G71" s="34"/>
      <c r="H71" s="34"/>
      <c r="I71" s="32"/>
      <c r="J71" s="259"/>
      <c r="K71" s="380"/>
    </row>
    <row r="72" spans="1:11" x14ac:dyDescent="0.25">
      <c r="A72" s="310"/>
      <c r="B72" s="318"/>
      <c r="C72" s="36"/>
      <c r="D72" s="36"/>
      <c r="E72" s="36"/>
      <c r="F72" s="36"/>
      <c r="G72" s="34"/>
      <c r="H72" s="34"/>
      <c r="I72" s="149"/>
      <c r="J72" s="259"/>
      <c r="K72" s="380"/>
    </row>
    <row r="73" spans="1:11" x14ac:dyDescent="0.25">
      <c r="A73" s="310"/>
      <c r="B73" s="318"/>
      <c r="C73" s="30"/>
      <c r="D73" s="31"/>
      <c r="E73" s="31"/>
      <c r="F73" s="34"/>
      <c r="G73" s="34"/>
      <c r="H73" s="34"/>
      <c r="I73" s="32"/>
      <c r="J73" s="259"/>
      <c r="K73" s="380"/>
    </row>
    <row r="74" spans="1:11" x14ac:dyDescent="0.25">
      <c r="A74" s="316"/>
      <c r="B74" s="319"/>
      <c r="C74" s="30"/>
      <c r="D74" s="31"/>
      <c r="E74" s="31"/>
      <c r="F74" s="34"/>
      <c r="G74" s="34"/>
      <c r="H74" s="34"/>
      <c r="I74" s="32"/>
      <c r="J74" s="260"/>
      <c r="K74" s="380"/>
    </row>
    <row r="75" spans="1:11" x14ac:dyDescent="0.25">
      <c r="A75" s="28"/>
      <c r="B75" s="159"/>
      <c r="C75" s="30"/>
      <c r="D75" s="31"/>
      <c r="E75" s="31"/>
      <c r="F75" s="34"/>
      <c r="G75" s="34"/>
      <c r="H75" s="34"/>
      <c r="I75" s="32"/>
      <c r="J75" s="260"/>
      <c r="K75" s="380"/>
    </row>
    <row r="76" spans="1:11" x14ac:dyDescent="0.25">
      <c r="A76" s="28"/>
      <c r="B76" s="160"/>
      <c r="C76" s="30"/>
      <c r="D76" s="31"/>
      <c r="E76" s="31"/>
      <c r="F76" s="32"/>
      <c r="G76" s="38"/>
      <c r="H76" s="354" t="s">
        <v>352</v>
      </c>
      <c r="I76" s="355"/>
      <c r="J76" s="259">
        <f>SUM(J67:J75)</f>
        <v>15</v>
      </c>
      <c r="K76" s="380"/>
    </row>
    <row r="77" spans="1:11" x14ac:dyDescent="0.25">
      <c r="A77" s="28"/>
      <c r="B77" s="160"/>
      <c r="C77" s="30"/>
      <c r="D77" s="31"/>
      <c r="E77" s="31"/>
      <c r="F77" s="32"/>
      <c r="G77" s="38"/>
      <c r="H77" s="38"/>
      <c r="I77" s="148"/>
      <c r="J77" s="260"/>
      <c r="K77" s="380"/>
    </row>
    <row r="78" spans="1:11" x14ac:dyDescent="0.25">
      <c r="A78" s="294" t="s">
        <v>4</v>
      </c>
      <c r="B78" s="368" t="s">
        <v>336</v>
      </c>
      <c r="C78" s="294" t="s">
        <v>337</v>
      </c>
      <c r="D78" s="307" t="s">
        <v>6</v>
      </c>
      <c r="E78" s="307" t="s">
        <v>338</v>
      </c>
      <c r="F78" s="307" t="s">
        <v>339</v>
      </c>
      <c r="G78" s="294" t="s">
        <v>340</v>
      </c>
      <c r="H78" s="294" t="s">
        <v>341</v>
      </c>
      <c r="I78" s="357" t="s">
        <v>34</v>
      </c>
      <c r="J78" s="294" t="s">
        <v>324</v>
      </c>
      <c r="K78" s="294" t="s">
        <v>342</v>
      </c>
    </row>
    <row r="79" spans="1:11" x14ac:dyDescent="0.25">
      <c r="A79" s="294"/>
      <c r="B79" s="368"/>
      <c r="C79" s="294"/>
      <c r="D79" s="308"/>
      <c r="E79" s="308"/>
      <c r="F79" s="308"/>
      <c r="G79" s="294"/>
      <c r="H79" s="294"/>
      <c r="I79" s="357"/>
      <c r="J79" s="294"/>
      <c r="K79" s="307"/>
    </row>
    <row r="80" spans="1:11" x14ac:dyDescent="0.25">
      <c r="A80" s="28"/>
      <c r="B80" s="158"/>
      <c r="C80" s="30"/>
      <c r="D80" s="30" t="s">
        <v>13</v>
      </c>
      <c r="E80" s="31"/>
      <c r="F80" s="32"/>
      <c r="G80" s="32"/>
      <c r="H80" s="32"/>
      <c r="I80" s="32"/>
      <c r="J80" s="259"/>
      <c r="K80" s="380"/>
    </row>
    <row r="81" spans="1:11" ht="15" customHeight="1" x14ac:dyDescent="0.25">
      <c r="A81" s="309" t="s">
        <v>312</v>
      </c>
      <c r="B81" s="381" t="s">
        <v>313</v>
      </c>
      <c r="C81" s="30"/>
      <c r="D81" s="31"/>
      <c r="E81" s="31" t="s">
        <v>1076</v>
      </c>
      <c r="F81" s="32">
        <v>2.5</v>
      </c>
      <c r="G81" s="32"/>
      <c r="H81" s="32"/>
      <c r="I81" s="32">
        <v>1</v>
      </c>
      <c r="J81" s="49">
        <f>E81*F81*I81</f>
        <v>62.5</v>
      </c>
      <c r="K81" s="380"/>
    </row>
    <row r="82" spans="1:11" x14ac:dyDescent="0.25">
      <c r="A82" s="310"/>
      <c r="B82" s="382"/>
      <c r="C82" s="30"/>
      <c r="D82" s="31"/>
      <c r="E82" s="31"/>
      <c r="F82" s="34"/>
      <c r="G82" s="34"/>
      <c r="H82" s="34"/>
      <c r="I82" s="32"/>
      <c r="J82" s="259"/>
      <c r="K82" s="380"/>
    </row>
    <row r="83" spans="1:11" x14ac:dyDescent="0.25">
      <c r="A83" s="310"/>
      <c r="B83" s="382"/>
      <c r="C83" s="30"/>
      <c r="D83" s="31"/>
      <c r="E83" s="31"/>
      <c r="F83" s="34"/>
      <c r="G83" s="34"/>
      <c r="H83" s="34"/>
      <c r="I83" s="32"/>
      <c r="J83" s="259"/>
      <c r="K83" s="380"/>
    </row>
    <row r="84" spans="1:11" x14ac:dyDescent="0.25">
      <c r="A84" s="310"/>
      <c r="B84" s="382"/>
      <c r="C84" s="30"/>
      <c r="D84" s="31"/>
      <c r="E84" s="31"/>
      <c r="F84" s="34"/>
      <c r="G84" s="34"/>
      <c r="H84" s="34"/>
      <c r="I84" s="32"/>
      <c r="J84" s="259"/>
      <c r="K84" s="380"/>
    </row>
    <row r="85" spans="1:11" x14ac:dyDescent="0.25">
      <c r="A85" s="310"/>
      <c r="B85" s="382"/>
      <c r="C85" s="36"/>
      <c r="D85" s="36"/>
      <c r="E85" s="36"/>
      <c r="F85" s="36"/>
      <c r="G85" s="34"/>
      <c r="H85" s="34"/>
      <c r="I85" s="149"/>
      <c r="J85" s="259"/>
      <c r="K85" s="380"/>
    </row>
    <row r="86" spans="1:11" x14ac:dyDescent="0.25">
      <c r="A86" s="310"/>
      <c r="B86" s="382"/>
      <c r="C86" s="30"/>
      <c r="D86" s="31"/>
      <c r="E86" s="31"/>
      <c r="F86" s="34"/>
      <c r="G86" s="34"/>
      <c r="H86" s="34"/>
      <c r="I86" s="32"/>
      <c r="J86" s="259"/>
      <c r="K86" s="380"/>
    </row>
    <row r="87" spans="1:11" x14ac:dyDescent="0.25">
      <c r="A87" s="316"/>
      <c r="B87" s="382"/>
      <c r="C87" s="30"/>
      <c r="D87" s="31"/>
      <c r="E87" s="31"/>
      <c r="F87" s="34"/>
      <c r="G87" s="34"/>
      <c r="H87" s="34"/>
      <c r="I87" s="32"/>
      <c r="J87" s="260"/>
      <c r="K87" s="380"/>
    </row>
    <row r="88" spans="1:11" x14ac:dyDescent="0.25">
      <c r="A88" s="28"/>
      <c r="B88" s="382"/>
      <c r="C88" s="30"/>
      <c r="D88" s="31"/>
      <c r="E88" s="31"/>
      <c r="F88" s="34"/>
      <c r="G88" s="34"/>
      <c r="H88" s="34"/>
      <c r="I88" s="32"/>
      <c r="J88" s="260"/>
      <c r="K88" s="380"/>
    </row>
    <row r="89" spans="1:11" x14ac:dyDescent="0.25">
      <c r="A89" s="28"/>
      <c r="B89" s="383"/>
      <c r="C89" s="30"/>
      <c r="D89" s="31"/>
      <c r="E89" s="31"/>
      <c r="F89" s="32"/>
      <c r="G89" s="38"/>
      <c r="H89" s="354" t="s">
        <v>352</v>
      </c>
      <c r="I89" s="355"/>
      <c r="J89" s="259">
        <f>SUM(J80:J88)</f>
        <v>62.5</v>
      </c>
      <c r="K89" s="380"/>
    </row>
    <row r="90" spans="1:11" x14ac:dyDescent="0.25">
      <c r="A90" s="28"/>
      <c r="B90" s="160"/>
      <c r="C90" s="30"/>
      <c r="D90" s="31"/>
      <c r="E90" s="31"/>
      <c r="F90" s="32"/>
      <c r="G90" s="38"/>
      <c r="H90" s="38"/>
      <c r="I90" s="148"/>
      <c r="J90" s="260"/>
      <c r="K90" s="380"/>
    </row>
    <row r="91" spans="1:11" x14ac:dyDescent="0.25">
      <c r="A91" s="294" t="s">
        <v>4</v>
      </c>
      <c r="B91" s="368" t="s">
        <v>336</v>
      </c>
      <c r="C91" s="294" t="s">
        <v>337</v>
      </c>
      <c r="D91" s="307" t="s">
        <v>6</v>
      </c>
      <c r="E91" s="307" t="s">
        <v>338</v>
      </c>
      <c r="F91" s="307" t="s">
        <v>339</v>
      </c>
      <c r="G91" s="294" t="s">
        <v>340</v>
      </c>
      <c r="H91" s="294" t="s">
        <v>341</v>
      </c>
      <c r="I91" s="357" t="s">
        <v>34</v>
      </c>
      <c r="J91" s="294" t="s">
        <v>324</v>
      </c>
      <c r="K91" s="294" t="s">
        <v>342</v>
      </c>
    </row>
    <row r="92" spans="1:11" x14ac:dyDescent="0.25">
      <c r="A92" s="294"/>
      <c r="B92" s="368"/>
      <c r="C92" s="294"/>
      <c r="D92" s="308"/>
      <c r="E92" s="308"/>
      <c r="F92" s="308"/>
      <c r="G92" s="294"/>
      <c r="H92" s="294"/>
      <c r="I92" s="357"/>
      <c r="J92" s="294"/>
      <c r="K92" s="307"/>
    </row>
    <row r="93" spans="1:11" x14ac:dyDescent="0.25">
      <c r="A93" s="28"/>
      <c r="B93" s="158"/>
      <c r="C93" s="30"/>
      <c r="D93" s="30" t="s">
        <v>34</v>
      </c>
      <c r="E93" s="31"/>
      <c r="F93" s="32"/>
      <c r="G93" s="32"/>
      <c r="H93" s="32"/>
      <c r="I93" s="32"/>
      <c r="J93" s="259"/>
      <c r="K93" s="380"/>
    </row>
    <row r="94" spans="1:11" x14ac:dyDescent="0.25">
      <c r="A94" s="309" t="s">
        <v>314</v>
      </c>
      <c r="B94" s="317" t="s">
        <v>315</v>
      </c>
      <c r="C94" s="30"/>
      <c r="D94" s="31"/>
      <c r="E94" s="31"/>
      <c r="F94" s="32"/>
      <c r="G94" s="32"/>
      <c r="H94" s="32"/>
      <c r="I94" s="32">
        <v>2</v>
      </c>
      <c r="J94" s="49">
        <f t="shared" ref="J94" si="0">+I94</f>
        <v>2</v>
      </c>
      <c r="K94" s="380"/>
    </row>
    <row r="95" spans="1:11" x14ac:dyDescent="0.25">
      <c r="A95" s="310"/>
      <c r="B95" s="318"/>
      <c r="C95" s="30"/>
      <c r="D95" s="31"/>
      <c r="E95" s="31"/>
      <c r="F95" s="34"/>
      <c r="G95" s="34"/>
      <c r="H95" s="34"/>
      <c r="I95" s="32"/>
      <c r="J95" s="259"/>
      <c r="K95" s="380"/>
    </row>
    <row r="96" spans="1:11" x14ac:dyDescent="0.25">
      <c r="A96" s="310"/>
      <c r="B96" s="318"/>
      <c r="C96" s="30"/>
      <c r="D96" s="31"/>
      <c r="E96" s="31"/>
      <c r="F96" s="34"/>
      <c r="G96" s="34"/>
      <c r="H96" s="34"/>
      <c r="I96" s="32"/>
      <c r="J96" s="259"/>
      <c r="K96" s="380"/>
    </row>
    <row r="97" spans="1:11" x14ac:dyDescent="0.25">
      <c r="A97" s="310"/>
      <c r="B97" s="318"/>
      <c r="C97" s="30"/>
      <c r="D97" s="31"/>
      <c r="E97" s="31"/>
      <c r="F97" s="34"/>
      <c r="G97" s="34"/>
      <c r="H97" s="34"/>
      <c r="I97" s="32"/>
      <c r="J97" s="259"/>
      <c r="K97" s="380"/>
    </row>
    <row r="98" spans="1:11" x14ac:dyDescent="0.25">
      <c r="A98" s="310"/>
      <c r="B98" s="318"/>
      <c r="C98" s="36"/>
      <c r="D98" s="36"/>
      <c r="E98" s="36"/>
      <c r="F98" s="36"/>
      <c r="G98" s="34"/>
      <c r="H98" s="34"/>
      <c r="I98" s="149"/>
      <c r="J98" s="259"/>
      <c r="K98" s="380"/>
    </row>
    <row r="99" spans="1:11" x14ac:dyDescent="0.25">
      <c r="A99" s="310"/>
      <c r="B99" s="318"/>
      <c r="C99" s="30"/>
      <c r="D99" s="31"/>
      <c r="E99" s="31"/>
      <c r="F99" s="34"/>
      <c r="G99" s="34"/>
      <c r="H99" s="34"/>
      <c r="I99" s="32"/>
      <c r="J99" s="259"/>
      <c r="K99" s="380"/>
    </row>
    <row r="100" spans="1:11" x14ac:dyDescent="0.25">
      <c r="A100" s="316"/>
      <c r="B100" s="319"/>
      <c r="C100" s="30"/>
      <c r="D100" s="31"/>
      <c r="E100" s="31"/>
      <c r="F100" s="34"/>
      <c r="G100" s="34"/>
      <c r="H100" s="34"/>
      <c r="I100" s="32"/>
      <c r="J100" s="260"/>
      <c r="K100" s="380"/>
    </row>
    <row r="101" spans="1:11" x14ac:dyDescent="0.25">
      <c r="A101" s="28"/>
      <c r="B101" s="159"/>
      <c r="C101" s="30"/>
      <c r="D101" s="31"/>
      <c r="E101" s="31"/>
      <c r="F101" s="34"/>
      <c r="G101" s="34"/>
      <c r="H101" s="34"/>
      <c r="I101" s="32"/>
      <c r="J101" s="260"/>
      <c r="K101" s="380"/>
    </row>
    <row r="102" spans="1:11" x14ac:dyDescent="0.25">
      <c r="A102" s="28"/>
      <c r="B102" s="160"/>
      <c r="C102" s="30"/>
      <c r="D102" s="31"/>
      <c r="E102" s="31"/>
      <c r="F102" s="32"/>
      <c r="G102" s="38"/>
      <c r="H102" s="354" t="s">
        <v>352</v>
      </c>
      <c r="I102" s="355"/>
      <c r="J102" s="259">
        <f t="shared" ref="J102" si="1">SUM(J93:J101)</f>
        <v>2</v>
      </c>
      <c r="K102" s="380"/>
    </row>
    <row r="103" spans="1:11" x14ac:dyDescent="0.25">
      <c r="A103" s="28"/>
      <c r="B103" s="160"/>
      <c r="C103" s="30"/>
      <c r="D103" s="31"/>
      <c r="E103" s="31"/>
      <c r="F103" s="32"/>
      <c r="G103" s="38"/>
      <c r="H103" s="38"/>
      <c r="I103" s="148"/>
      <c r="J103" s="260"/>
      <c r="K103" s="380"/>
    </row>
    <row r="104" spans="1:11" x14ac:dyDescent="0.25">
      <c r="A104" s="294" t="s">
        <v>4</v>
      </c>
      <c r="B104" s="368" t="s">
        <v>336</v>
      </c>
      <c r="C104" s="294" t="s">
        <v>337</v>
      </c>
      <c r="D104" s="307" t="s">
        <v>6</v>
      </c>
      <c r="E104" s="307" t="s">
        <v>338</v>
      </c>
      <c r="F104" s="307" t="s">
        <v>339</v>
      </c>
      <c r="G104" s="294" t="s">
        <v>340</v>
      </c>
      <c r="H104" s="294" t="s">
        <v>341</v>
      </c>
      <c r="I104" s="357" t="s">
        <v>34</v>
      </c>
      <c r="J104" s="294" t="s">
        <v>324</v>
      </c>
      <c r="K104" s="294" t="s">
        <v>342</v>
      </c>
    </row>
    <row r="105" spans="1:11" x14ac:dyDescent="0.25">
      <c r="A105" s="294"/>
      <c r="B105" s="368"/>
      <c r="C105" s="294"/>
      <c r="D105" s="308"/>
      <c r="E105" s="308"/>
      <c r="F105" s="308"/>
      <c r="G105" s="294"/>
      <c r="H105" s="294"/>
      <c r="I105" s="357"/>
      <c r="J105" s="294"/>
      <c r="K105" s="307"/>
    </row>
    <row r="106" spans="1:11" x14ac:dyDescent="0.25">
      <c r="A106" s="28"/>
      <c r="B106" s="158"/>
      <c r="C106" s="30"/>
      <c r="D106" s="30" t="s">
        <v>25</v>
      </c>
      <c r="E106" s="31"/>
      <c r="F106" s="32"/>
      <c r="G106" s="32"/>
      <c r="H106" s="32"/>
      <c r="I106" s="32"/>
      <c r="J106" s="259"/>
      <c r="K106" s="380"/>
    </row>
    <row r="107" spans="1:11" x14ac:dyDescent="0.25">
      <c r="A107" s="309" t="s">
        <v>316</v>
      </c>
      <c r="B107" s="317" t="s">
        <v>1053</v>
      </c>
      <c r="C107" s="30"/>
      <c r="D107" s="31"/>
      <c r="E107" s="31" t="s">
        <v>1054</v>
      </c>
      <c r="F107" s="32"/>
      <c r="G107" s="32"/>
      <c r="H107" s="32"/>
      <c r="I107" s="32">
        <v>1</v>
      </c>
      <c r="J107" s="49">
        <f>E107*I107</f>
        <v>54.4</v>
      </c>
      <c r="K107" s="380"/>
    </row>
    <row r="108" spans="1:11" x14ac:dyDescent="0.25">
      <c r="A108" s="310"/>
      <c r="B108" s="318"/>
      <c r="C108" s="30"/>
      <c r="D108" s="31"/>
      <c r="E108" s="31" t="s">
        <v>1055</v>
      </c>
      <c r="F108" s="34"/>
      <c r="G108" s="34"/>
      <c r="H108" s="34"/>
      <c r="I108" s="32">
        <v>1</v>
      </c>
      <c r="J108" s="49">
        <f t="shared" ref="J108:J109" si="2">E108*I108</f>
        <v>35.119999999999997</v>
      </c>
      <c r="K108" s="380"/>
    </row>
    <row r="109" spans="1:11" x14ac:dyDescent="0.25">
      <c r="A109" s="310"/>
      <c r="B109" s="318"/>
      <c r="C109" s="30"/>
      <c r="D109" s="31"/>
      <c r="E109" s="31" t="s">
        <v>1056</v>
      </c>
      <c r="F109" s="34"/>
      <c r="G109" s="34"/>
      <c r="H109" s="34"/>
      <c r="I109" s="32">
        <v>1</v>
      </c>
      <c r="J109" s="49">
        <f t="shared" si="2"/>
        <v>54.9</v>
      </c>
      <c r="K109" s="380"/>
    </row>
    <row r="110" spans="1:11" x14ac:dyDescent="0.25">
      <c r="A110" s="310"/>
      <c r="B110" s="318"/>
      <c r="C110" s="30"/>
      <c r="D110" s="31"/>
      <c r="E110" s="31"/>
      <c r="F110" s="34"/>
      <c r="G110" s="34"/>
      <c r="H110" s="34"/>
      <c r="I110" s="32"/>
      <c r="J110" s="259"/>
      <c r="K110" s="380"/>
    </row>
    <row r="111" spans="1:11" x14ac:dyDescent="0.25">
      <c r="A111" s="310"/>
      <c r="B111" s="318"/>
      <c r="C111" s="36"/>
      <c r="D111" s="36"/>
      <c r="E111" s="36"/>
      <c r="F111" s="36"/>
      <c r="G111" s="34"/>
      <c r="H111" s="34"/>
      <c r="I111" s="149"/>
      <c r="J111" s="259"/>
      <c r="K111" s="380"/>
    </row>
    <row r="112" spans="1:11" x14ac:dyDescent="0.25">
      <c r="A112" s="310"/>
      <c r="B112" s="318"/>
      <c r="C112" s="30"/>
      <c r="D112" s="31"/>
      <c r="E112" s="31"/>
      <c r="F112" s="34"/>
      <c r="G112" s="34"/>
      <c r="H112" s="34"/>
      <c r="I112" s="32"/>
      <c r="J112" s="259"/>
      <c r="K112" s="380"/>
    </row>
    <row r="113" spans="1:11" x14ac:dyDescent="0.25">
      <c r="A113" s="316"/>
      <c r="B113" s="319"/>
      <c r="C113" s="30"/>
      <c r="D113" s="31"/>
      <c r="E113" s="31"/>
      <c r="F113" s="34"/>
      <c r="G113" s="34"/>
      <c r="H113" s="34"/>
      <c r="I113" s="32"/>
      <c r="J113" s="260"/>
      <c r="K113" s="380"/>
    </row>
    <row r="114" spans="1:11" x14ac:dyDescent="0.25">
      <c r="A114" s="28"/>
      <c r="B114" s="159"/>
      <c r="C114" s="30"/>
      <c r="D114" s="31"/>
      <c r="E114" s="31"/>
      <c r="F114" s="34"/>
      <c r="G114" s="34"/>
      <c r="H114" s="34"/>
      <c r="I114" s="32"/>
      <c r="J114" s="260"/>
      <c r="K114" s="380"/>
    </row>
    <row r="115" spans="1:11" x14ac:dyDescent="0.25">
      <c r="A115" s="28"/>
      <c r="B115" s="160"/>
      <c r="C115" s="30"/>
      <c r="D115" s="31"/>
      <c r="E115" s="31"/>
      <c r="F115" s="32"/>
      <c r="G115" s="38"/>
      <c r="H115" s="354" t="s">
        <v>352</v>
      </c>
      <c r="I115" s="355"/>
      <c r="J115" s="259">
        <f t="shared" ref="J115" si="3">SUM(J106:J114)</f>
        <v>144.41999999999999</v>
      </c>
      <c r="K115" s="380"/>
    </row>
    <row r="116" spans="1:11" x14ac:dyDescent="0.25">
      <c r="A116" s="28"/>
      <c r="B116" s="160"/>
      <c r="C116" s="30"/>
      <c r="D116" s="31"/>
      <c r="E116" s="31"/>
      <c r="F116" s="32"/>
      <c r="G116" s="38"/>
      <c r="H116" s="38"/>
      <c r="I116" s="148"/>
      <c r="J116" s="260"/>
      <c r="K116" s="380"/>
    </row>
    <row r="117" spans="1:11" x14ac:dyDescent="0.25">
      <c r="A117" s="294" t="s">
        <v>4</v>
      </c>
      <c r="B117" s="368" t="s">
        <v>336</v>
      </c>
      <c r="C117" s="294" t="s">
        <v>337</v>
      </c>
      <c r="D117" s="307" t="s">
        <v>6</v>
      </c>
      <c r="E117" s="307" t="s">
        <v>338</v>
      </c>
      <c r="F117" s="307" t="s">
        <v>339</v>
      </c>
      <c r="G117" s="294" t="s">
        <v>340</v>
      </c>
      <c r="H117" s="294" t="s">
        <v>341</v>
      </c>
      <c r="I117" s="357" t="s">
        <v>34</v>
      </c>
      <c r="J117" s="294" t="s">
        <v>324</v>
      </c>
      <c r="K117" s="294" t="s">
        <v>342</v>
      </c>
    </row>
    <row r="118" spans="1:11" x14ac:dyDescent="0.25">
      <c r="A118" s="294"/>
      <c r="B118" s="368"/>
      <c r="C118" s="294"/>
      <c r="D118" s="308"/>
      <c r="E118" s="308"/>
      <c r="F118" s="308"/>
      <c r="G118" s="294"/>
      <c r="H118" s="294"/>
      <c r="I118" s="357"/>
      <c r="J118" s="294"/>
      <c r="K118" s="307"/>
    </row>
    <row r="119" spans="1:11" x14ac:dyDescent="0.25">
      <c r="A119" s="28"/>
      <c r="B119" s="158"/>
      <c r="C119" s="30"/>
      <c r="D119" s="30"/>
      <c r="E119" s="31"/>
      <c r="F119" s="32"/>
      <c r="G119" s="32"/>
      <c r="H119" s="32"/>
      <c r="I119" s="32"/>
      <c r="J119" s="259"/>
      <c r="K119" s="380"/>
    </row>
    <row r="120" spans="1:11" x14ac:dyDescent="0.25">
      <c r="A120" s="309" t="s">
        <v>1057</v>
      </c>
      <c r="B120" s="317"/>
      <c r="C120" s="30"/>
      <c r="D120" s="31"/>
      <c r="E120" s="31"/>
      <c r="F120" s="32"/>
      <c r="G120" s="32"/>
      <c r="H120" s="32"/>
      <c r="I120" s="32"/>
      <c r="J120" s="49">
        <f t="shared" ref="J120:J133" si="4">+I120</f>
        <v>0</v>
      </c>
      <c r="K120" s="380"/>
    </row>
    <row r="121" spans="1:11" x14ac:dyDescent="0.25">
      <c r="A121" s="310"/>
      <c r="B121" s="318"/>
      <c r="C121" s="30"/>
      <c r="D121" s="31"/>
      <c r="E121" s="31"/>
      <c r="F121" s="34"/>
      <c r="G121" s="34"/>
      <c r="H121" s="34"/>
      <c r="I121" s="32"/>
      <c r="J121" s="259"/>
      <c r="K121" s="380"/>
    </row>
    <row r="122" spans="1:11" x14ac:dyDescent="0.25">
      <c r="A122" s="310"/>
      <c r="B122" s="318"/>
      <c r="C122" s="30"/>
      <c r="D122" s="31"/>
      <c r="E122" s="31"/>
      <c r="F122" s="34"/>
      <c r="G122" s="34"/>
      <c r="H122" s="34"/>
      <c r="I122" s="32"/>
      <c r="J122" s="259"/>
      <c r="K122" s="380"/>
    </row>
    <row r="123" spans="1:11" x14ac:dyDescent="0.25">
      <c r="A123" s="310"/>
      <c r="B123" s="318"/>
      <c r="C123" s="30"/>
      <c r="D123" s="31"/>
      <c r="E123" s="31"/>
      <c r="F123" s="34"/>
      <c r="G123" s="34"/>
      <c r="H123" s="34"/>
      <c r="I123" s="32"/>
      <c r="J123" s="259"/>
      <c r="K123" s="380"/>
    </row>
    <row r="124" spans="1:11" x14ac:dyDescent="0.25">
      <c r="A124" s="310"/>
      <c r="B124" s="318"/>
      <c r="C124" s="36"/>
      <c r="D124" s="36"/>
      <c r="E124" s="36"/>
      <c r="F124" s="36"/>
      <c r="G124" s="34"/>
      <c r="H124" s="34"/>
      <c r="I124" s="149"/>
      <c r="J124" s="259"/>
      <c r="K124" s="380"/>
    </row>
    <row r="125" spans="1:11" x14ac:dyDescent="0.25">
      <c r="A125" s="310"/>
      <c r="B125" s="318"/>
      <c r="C125" s="30"/>
      <c r="D125" s="31"/>
      <c r="E125" s="31"/>
      <c r="F125" s="34"/>
      <c r="G125" s="34"/>
      <c r="H125" s="34"/>
      <c r="I125" s="32"/>
      <c r="J125" s="259"/>
      <c r="K125" s="380"/>
    </row>
    <row r="126" spans="1:11" x14ac:dyDescent="0.25">
      <c r="A126" s="316"/>
      <c r="B126" s="319"/>
      <c r="C126" s="30"/>
      <c r="D126" s="31"/>
      <c r="E126" s="31"/>
      <c r="F126" s="34"/>
      <c r="G126" s="34"/>
      <c r="H126" s="34"/>
      <c r="I126" s="32"/>
      <c r="J126" s="260"/>
      <c r="K126" s="380"/>
    </row>
    <row r="127" spans="1:11" x14ac:dyDescent="0.25">
      <c r="A127" s="28"/>
      <c r="B127" s="159"/>
      <c r="C127" s="30"/>
      <c r="D127" s="31"/>
      <c r="E127" s="31"/>
      <c r="F127" s="34"/>
      <c r="G127" s="34"/>
      <c r="H127" s="34"/>
      <c r="I127" s="32"/>
      <c r="J127" s="260"/>
      <c r="K127" s="380"/>
    </row>
    <row r="128" spans="1:11" x14ac:dyDescent="0.25">
      <c r="A128" s="28"/>
      <c r="B128" s="160"/>
      <c r="C128" s="30"/>
      <c r="D128" s="31"/>
      <c r="E128" s="31"/>
      <c r="F128" s="32"/>
      <c r="G128" s="38"/>
      <c r="H128" s="354" t="s">
        <v>352</v>
      </c>
      <c r="I128" s="355"/>
      <c r="J128" s="259">
        <f t="shared" ref="J128" si="5">SUM(J119:J127)</f>
        <v>0</v>
      </c>
      <c r="K128" s="380"/>
    </row>
    <row r="129" spans="1:11" x14ac:dyDescent="0.25">
      <c r="A129" s="28"/>
      <c r="B129" s="160"/>
      <c r="C129" s="30"/>
      <c r="D129" s="31"/>
      <c r="E129" s="31"/>
      <c r="F129" s="32"/>
      <c r="G129" s="38"/>
      <c r="H129" s="38"/>
      <c r="I129" s="148"/>
      <c r="J129" s="260"/>
      <c r="K129" s="380"/>
    </row>
    <row r="130" spans="1:11" x14ac:dyDescent="0.25">
      <c r="A130" s="294" t="s">
        <v>4</v>
      </c>
      <c r="B130" s="368" t="s">
        <v>336</v>
      </c>
      <c r="C130" s="294" t="s">
        <v>337</v>
      </c>
      <c r="D130" s="307" t="s">
        <v>6</v>
      </c>
      <c r="E130" s="307" t="s">
        <v>338</v>
      </c>
      <c r="F130" s="307" t="s">
        <v>339</v>
      </c>
      <c r="G130" s="294" t="s">
        <v>340</v>
      </c>
      <c r="H130" s="294" t="s">
        <v>341</v>
      </c>
      <c r="I130" s="357" t="s">
        <v>34</v>
      </c>
      <c r="J130" s="294" t="s">
        <v>324</v>
      </c>
      <c r="K130" s="294" t="s">
        <v>342</v>
      </c>
    </row>
    <row r="131" spans="1:11" x14ac:dyDescent="0.25">
      <c r="A131" s="294"/>
      <c r="B131" s="368"/>
      <c r="C131" s="294"/>
      <c r="D131" s="308"/>
      <c r="E131" s="308"/>
      <c r="F131" s="308"/>
      <c r="G131" s="294"/>
      <c r="H131" s="294"/>
      <c r="I131" s="357"/>
      <c r="J131" s="294"/>
      <c r="K131" s="307"/>
    </row>
    <row r="132" spans="1:11" x14ac:dyDescent="0.25">
      <c r="A132" s="28"/>
      <c r="B132" s="158"/>
      <c r="C132" s="30"/>
      <c r="D132" s="30"/>
      <c r="E132" s="31"/>
      <c r="F132" s="32"/>
      <c r="G132" s="32"/>
      <c r="H132" s="32"/>
      <c r="I132" s="32"/>
      <c r="J132" s="259"/>
      <c r="K132" s="380"/>
    </row>
    <row r="133" spans="1:11" x14ac:dyDescent="0.25">
      <c r="A133" s="309" t="s">
        <v>316</v>
      </c>
      <c r="B133" s="317"/>
      <c r="C133" s="30"/>
      <c r="D133" s="31"/>
      <c r="E133" s="31"/>
      <c r="F133" s="32"/>
      <c r="G133" s="32"/>
      <c r="H133" s="32"/>
      <c r="I133" s="32"/>
      <c r="J133" s="49">
        <f t="shared" si="4"/>
        <v>0</v>
      </c>
      <c r="K133" s="380"/>
    </row>
    <row r="134" spans="1:11" x14ac:dyDescent="0.25">
      <c r="A134" s="310"/>
      <c r="B134" s="318"/>
      <c r="C134" s="30"/>
      <c r="D134" s="31"/>
      <c r="E134" s="31"/>
      <c r="F134" s="34"/>
      <c r="G134" s="34"/>
      <c r="H134" s="34"/>
      <c r="I134" s="32"/>
      <c r="J134" s="259"/>
      <c r="K134" s="380"/>
    </row>
    <row r="135" spans="1:11" x14ac:dyDescent="0.25">
      <c r="A135" s="310"/>
      <c r="B135" s="318"/>
      <c r="C135" s="30"/>
      <c r="D135" s="31"/>
      <c r="E135" s="31"/>
      <c r="F135" s="34"/>
      <c r="G135" s="34"/>
      <c r="H135" s="34"/>
      <c r="I135" s="32"/>
      <c r="J135" s="259"/>
      <c r="K135" s="380"/>
    </row>
    <row r="136" spans="1:11" x14ac:dyDescent="0.25">
      <c r="A136" s="310"/>
      <c r="B136" s="318"/>
      <c r="C136" s="30"/>
      <c r="D136" s="31"/>
      <c r="E136" s="31"/>
      <c r="F136" s="34"/>
      <c r="G136" s="34"/>
      <c r="H136" s="34"/>
      <c r="I136" s="32"/>
      <c r="J136" s="259"/>
      <c r="K136" s="380"/>
    </row>
    <row r="137" spans="1:11" x14ac:dyDescent="0.25">
      <c r="A137" s="310"/>
      <c r="B137" s="318"/>
      <c r="C137" s="36"/>
      <c r="D137" s="36"/>
      <c r="E137" s="36"/>
      <c r="F137" s="36"/>
      <c r="G137" s="34"/>
      <c r="H137" s="34"/>
      <c r="I137" s="149"/>
      <c r="J137" s="259"/>
      <c r="K137" s="380"/>
    </row>
    <row r="138" spans="1:11" x14ac:dyDescent="0.25">
      <c r="A138" s="310"/>
      <c r="B138" s="318"/>
      <c r="C138" s="30"/>
      <c r="D138" s="31"/>
      <c r="E138" s="31"/>
      <c r="F138" s="34"/>
      <c r="G138" s="34"/>
      <c r="H138" s="34"/>
      <c r="I138" s="32"/>
      <c r="J138" s="259"/>
      <c r="K138" s="380"/>
    </row>
    <row r="139" spans="1:11" x14ac:dyDescent="0.25">
      <c r="A139" s="316"/>
      <c r="B139" s="319"/>
      <c r="C139" s="30"/>
      <c r="D139" s="31"/>
      <c r="E139" s="31"/>
      <c r="F139" s="34"/>
      <c r="G139" s="34"/>
      <c r="H139" s="34"/>
      <c r="I139" s="32"/>
      <c r="J139" s="260"/>
      <c r="K139" s="380"/>
    </row>
    <row r="140" spans="1:11" x14ac:dyDescent="0.25">
      <c r="A140" s="28"/>
      <c r="B140" s="159"/>
      <c r="C140" s="30"/>
      <c r="D140" s="31"/>
      <c r="E140" s="31"/>
      <c r="F140" s="34"/>
      <c r="G140" s="34"/>
      <c r="H140" s="34"/>
      <c r="I140" s="32"/>
      <c r="J140" s="260"/>
      <c r="K140" s="380"/>
    </row>
    <row r="141" spans="1:11" x14ac:dyDescent="0.25">
      <c r="A141" s="28"/>
      <c r="B141" s="160"/>
      <c r="C141" s="30"/>
      <c r="D141" s="31"/>
      <c r="E141" s="31"/>
      <c r="F141" s="32"/>
      <c r="G141" s="38"/>
      <c r="H141" s="354" t="s">
        <v>352</v>
      </c>
      <c r="I141" s="355"/>
      <c r="J141" s="259">
        <f t="shared" ref="J141" si="6">SUM(J132:J140)</f>
        <v>0</v>
      </c>
      <c r="K141" s="380"/>
    </row>
    <row r="142" spans="1:11" x14ac:dyDescent="0.25">
      <c r="A142" s="28"/>
      <c r="B142" s="160"/>
      <c r="C142" s="30"/>
      <c r="D142" s="31"/>
      <c r="E142" s="31"/>
      <c r="F142" s="32"/>
      <c r="G142" s="38"/>
      <c r="H142" s="38"/>
      <c r="I142" s="148"/>
      <c r="J142" s="260"/>
      <c r="K142" s="380"/>
    </row>
  </sheetData>
  <mergeCells count="164">
    <mergeCell ref="B3:F3"/>
    <mergeCell ref="I3:J3"/>
    <mergeCell ref="B4:D4"/>
    <mergeCell ref="I4:J4"/>
    <mergeCell ref="B5:F5"/>
    <mergeCell ref="I5:J5"/>
    <mergeCell ref="A55:A61"/>
    <mergeCell ref="B55:B61"/>
    <mergeCell ref="H63:I63"/>
    <mergeCell ref="A26:A27"/>
    <mergeCell ref="B26:B27"/>
    <mergeCell ref="C26:C27"/>
    <mergeCell ref="D26:D27"/>
    <mergeCell ref="E26:E27"/>
    <mergeCell ref="F26:F27"/>
    <mergeCell ref="G26:G27"/>
    <mergeCell ref="H26:H27"/>
    <mergeCell ref="I26:I27"/>
    <mergeCell ref="A39:A40"/>
    <mergeCell ref="B39:B40"/>
    <mergeCell ref="C39:C40"/>
    <mergeCell ref="D39:D40"/>
    <mergeCell ref="E39:E40"/>
    <mergeCell ref="F39:F40"/>
    <mergeCell ref="G39:G40"/>
    <mergeCell ref="H39:H40"/>
    <mergeCell ref="I39:I40"/>
    <mergeCell ref="A29:A35"/>
    <mergeCell ref="B29:B37"/>
    <mergeCell ref="H37:I37"/>
    <mergeCell ref="A13:A14"/>
    <mergeCell ref="B13:B14"/>
    <mergeCell ref="K5:K6"/>
    <mergeCell ref="B6:F6"/>
    <mergeCell ref="B7:E7"/>
    <mergeCell ref="I7:J7"/>
    <mergeCell ref="I8:J8"/>
    <mergeCell ref="I9:J9"/>
    <mergeCell ref="B10:F10"/>
    <mergeCell ref="K13:K14"/>
    <mergeCell ref="K15:K25"/>
    <mergeCell ref="A16:A22"/>
    <mergeCell ref="B16:B24"/>
    <mergeCell ref="H24:I24"/>
    <mergeCell ref="D13:D14"/>
    <mergeCell ref="E13:E14"/>
    <mergeCell ref="F13:F14"/>
    <mergeCell ref="G13:G14"/>
    <mergeCell ref="H65:H66"/>
    <mergeCell ref="K54:K64"/>
    <mergeCell ref="I65:I66"/>
    <mergeCell ref="J65:J66"/>
    <mergeCell ref="J26:J27"/>
    <mergeCell ref="P8:P41"/>
    <mergeCell ref="K41:K51"/>
    <mergeCell ref="A52:A53"/>
    <mergeCell ref="B52:B53"/>
    <mergeCell ref="C52:C53"/>
    <mergeCell ref="D52:D53"/>
    <mergeCell ref="E52:E53"/>
    <mergeCell ref="F52:F53"/>
    <mergeCell ref="G52:G53"/>
    <mergeCell ref="H52:H53"/>
    <mergeCell ref="I52:I53"/>
    <mergeCell ref="J52:J53"/>
    <mergeCell ref="K52:K53"/>
    <mergeCell ref="K39:K40"/>
    <mergeCell ref="A42:A48"/>
    <mergeCell ref="H50:I50"/>
    <mergeCell ref="B42:B50"/>
    <mergeCell ref="H13:H14"/>
    <mergeCell ref="I13:I14"/>
    <mergeCell ref="J13:J14"/>
    <mergeCell ref="J39:J40"/>
    <mergeCell ref="K26:K27"/>
    <mergeCell ref="K28:K38"/>
    <mergeCell ref="C13:C14"/>
    <mergeCell ref="C104:C105"/>
    <mergeCell ref="K65:K66"/>
    <mergeCell ref="K67:K77"/>
    <mergeCell ref="A68:A74"/>
    <mergeCell ref="B68:B74"/>
    <mergeCell ref="H76:I76"/>
    <mergeCell ref="A78:A79"/>
    <mergeCell ref="B78:B79"/>
    <mergeCell ref="C78:C79"/>
    <mergeCell ref="D78:D79"/>
    <mergeCell ref="E78:E79"/>
    <mergeCell ref="F78:F79"/>
    <mergeCell ref="G78:G79"/>
    <mergeCell ref="H78:H79"/>
    <mergeCell ref="I78:I79"/>
    <mergeCell ref="J78:J79"/>
    <mergeCell ref="K78:K79"/>
    <mergeCell ref="A65:A66"/>
    <mergeCell ref="B65:B66"/>
    <mergeCell ref="C65:C66"/>
    <mergeCell ref="D65:D66"/>
    <mergeCell ref="E65:E66"/>
    <mergeCell ref="F65:F66"/>
    <mergeCell ref="G65:G66"/>
    <mergeCell ref="B81:B89"/>
    <mergeCell ref="K104:K105"/>
    <mergeCell ref="H115:I115"/>
    <mergeCell ref="A117:A118"/>
    <mergeCell ref="B117:B118"/>
    <mergeCell ref="C117:C118"/>
    <mergeCell ref="D117:D118"/>
    <mergeCell ref="E117:E118"/>
    <mergeCell ref="F117:F118"/>
    <mergeCell ref="K80:K90"/>
    <mergeCell ref="A81:A87"/>
    <mergeCell ref="H89:I89"/>
    <mergeCell ref="A91:A92"/>
    <mergeCell ref="B91:B92"/>
    <mergeCell ref="C91:C92"/>
    <mergeCell ref="D91:D92"/>
    <mergeCell ref="E91:E92"/>
    <mergeCell ref="F91:F92"/>
    <mergeCell ref="G91:G92"/>
    <mergeCell ref="H91:H92"/>
    <mergeCell ref="I91:I92"/>
    <mergeCell ref="J91:J92"/>
    <mergeCell ref="K91:K92"/>
    <mergeCell ref="B104:B105"/>
    <mergeCell ref="D130:D131"/>
    <mergeCell ref="E130:E131"/>
    <mergeCell ref="F130:F131"/>
    <mergeCell ref="G130:G131"/>
    <mergeCell ref="H130:H131"/>
    <mergeCell ref="I130:I131"/>
    <mergeCell ref="J130:J131"/>
    <mergeCell ref="K130:K131"/>
    <mergeCell ref="D104:D105"/>
    <mergeCell ref="E104:E105"/>
    <mergeCell ref="F104:F105"/>
    <mergeCell ref="G104:G105"/>
    <mergeCell ref="H104:H105"/>
    <mergeCell ref="I104:I105"/>
    <mergeCell ref="J104:J105"/>
    <mergeCell ref="K132:K142"/>
    <mergeCell ref="A133:A139"/>
    <mergeCell ref="B133:B139"/>
    <mergeCell ref="H141:I141"/>
    <mergeCell ref="J117:J118"/>
    <mergeCell ref="K117:K118"/>
    <mergeCell ref="K93:K103"/>
    <mergeCell ref="A94:A100"/>
    <mergeCell ref="B94:B100"/>
    <mergeCell ref="H102:I102"/>
    <mergeCell ref="A104:A105"/>
    <mergeCell ref="K106:K116"/>
    <mergeCell ref="A107:A113"/>
    <mergeCell ref="B107:B113"/>
    <mergeCell ref="G117:G118"/>
    <mergeCell ref="H117:H118"/>
    <mergeCell ref="I117:I118"/>
    <mergeCell ref="K119:K129"/>
    <mergeCell ref="A120:A126"/>
    <mergeCell ref="B120:B126"/>
    <mergeCell ref="H128:I128"/>
    <mergeCell ref="A130:A131"/>
    <mergeCell ref="B130:B131"/>
    <mergeCell ref="C130:C1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CATALOGO</vt:lpstr>
      <vt:lpstr>MUROS PERIMETRALES</vt:lpstr>
      <vt:lpstr>ACCESOS Y ANDADORES</vt:lpstr>
      <vt:lpstr>BAÑO</vt:lpstr>
      <vt:lpstr>AREA USOS MULTIPLES  </vt:lpstr>
      <vt:lpstr>GRADAS Y MURO ENRASE </vt:lpstr>
      <vt:lpstr>INST.ELECTRICAS</vt:lpstr>
      <vt:lpstr>CANCHA FUT 7</vt:lpstr>
      <vt:lpstr>CATALOGO!Área_de_impresión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PROYECTOS_04</dc:creator>
  <cp:keywords/>
  <dc:description/>
  <cp:lastModifiedBy>Usuario de Windows</cp:lastModifiedBy>
  <cp:revision/>
  <dcterms:created xsi:type="dcterms:W3CDTF">2022-03-23T21:20:22Z</dcterms:created>
  <dcterms:modified xsi:type="dcterms:W3CDTF">2024-05-09T23:23:48Z</dcterms:modified>
  <cp:category/>
  <cp:contentStatus/>
</cp:coreProperties>
</file>