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firstSheet="1" activeTab="1"/>
  </bookViews>
  <sheets>
    <sheet name="PARQUE GASTELUM" sheetId="6" r:id="rId1"/>
    <sheet name="caled" sheetId="10" r:id="rId2"/>
    <sheet name="GENERADORES" sheetId="4" r:id="rId3"/>
    <sheet name="GENERADORES PARQUE" sheetId="8" r:id="rId4"/>
  </sheets>
  <externalReferences>
    <externalReference r:id="rId5"/>
  </externalReferences>
  <definedNames>
    <definedName name="\c" localSheetId="3">#REF!</definedName>
    <definedName name="\c" localSheetId="0">#REF!</definedName>
    <definedName name="\c">#REF!</definedName>
    <definedName name="\g" localSheetId="0">#REF!</definedName>
    <definedName name="\g">#REF!</definedName>
    <definedName name="\l" localSheetId="0">#REF!</definedName>
    <definedName name="\l">#REF!</definedName>
    <definedName name="\p" localSheetId="0">#REF!</definedName>
    <definedName name="\p">#REF!</definedName>
    <definedName name="\v" localSheetId="0">#REF!</definedName>
    <definedName name="\v">#REF!</definedName>
    <definedName name="A_IMPRESIÓN_IM" localSheetId="0">#REF!</definedName>
    <definedName name="A_IMPRESIÓN_IM">#REF!</definedName>
    <definedName name="APECONOMICA" localSheetId="0">[1]CCALIF!#REF!</definedName>
    <definedName name="APECONOMICA">#REF!</definedName>
    <definedName name="APERTURA" localSheetId="0">[1]REGP01!#REF!</definedName>
    <definedName name="APERTURA">#REF!</definedName>
    <definedName name="APTECNICA" localSheetId="0">[1]CCALIF!#REF!</definedName>
    <definedName name="APTECNICA">#REF!</definedName>
    <definedName name="_xlnm.Print_Area" localSheetId="1">caled!$A$1:$F$119</definedName>
    <definedName name="_xlnm.Print_Area" localSheetId="2">GENERADORES!$A$1:$L$1023</definedName>
    <definedName name="FALLO" localSheetId="3">#REF!</definedName>
    <definedName name="FALLO" localSheetId="0">[1]REGP01!#REF!</definedName>
    <definedName name="FALLO">#REF!</definedName>
    <definedName name="NUMERO" localSheetId="3">#REF!</definedName>
    <definedName name="NUMERO" localSheetId="0">#REF!</definedName>
    <definedName name="NUMERO">#REF!</definedName>
  </definedNames>
  <calcPr calcId="124519"/>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F100" i="10"/>
  <c r="F98"/>
  <c r="F97"/>
  <c r="F96"/>
  <c r="F95"/>
  <c r="F94"/>
  <c r="F93"/>
  <c r="F92"/>
  <c r="D86" l="1"/>
  <c r="D34" l="1"/>
  <c r="F34" s="1"/>
  <c r="D33"/>
  <c r="F33" s="1"/>
  <c r="D88"/>
  <c r="F88" s="1"/>
  <c r="K512" i="4"/>
  <c r="F91" i="10" l="1"/>
  <c r="F70"/>
  <c r="F63"/>
  <c r="I904" i="4"/>
  <c r="F113" i="10"/>
  <c r="F112"/>
  <c r="F111"/>
  <c r="F110"/>
  <c r="F109"/>
  <c r="D108"/>
  <c r="F108" s="1"/>
  <c r="F104"/>
  <c r="F103"/>
  <c r="F99"/>
  <c r="F101" s="1"/>
  <c r="F87"/>
  <c r="F86"/>
  <c r="F85"/>
  <c r="F84"/>
  <c r="F83"/>
  <c r="F82"/>
  <c r="F81"/>
  <c r="D80"/>
  <c r="F80" s="1"/>
  <c r="D79"/>
  <c r="F79" s="1"/>
  <c r="F78"/>
  <c r="F77"/>
  <c r="D76"/>
  <c r="F76" s="1"/>
  <c r="F75"/>
  <c r="F74"/>
  <c r="F73"/>
  <c r="F72"/>
  <c r="F71"/>
  <c r="F69"/>
  <c r="F68"/>
  <c r="F67"/>
  <c r="F65"/>
  <c r="F64"/>
  <c r="D60"/>
  <c r="F60" s="1"/>
  <c r="F59"/>
  <c r="F58"/>
  <c r="D51"/>
  <c r="F51" s="1"/>
  <c r="D50"/>
  <c r="F50" s="1"/>
  <c r="F49"/>
  <c r="F48"/>
  <c r="F47"/>
  <c r="D46"/>
  <c r="F46" s="1"/>
  <c r="F45"/>
  <c r="D44"/>
  <c r="F44" s="1"/>
  <c r="F43"/>
  <c r="F42"/>
  <c r="F41"/>
  <c r="D40"/>
  <c r="F40" s="1"/>
  <c r="D39"/>
  <c r="F39" s="1"/>
  <c r="F38"/>
  <c r="F37"/>
  <c r="D36"/>
  <c r="F36" s="1"/>
  <c r="F35"/>
  <c r="F31"/>
  <c r="F27"/>
  <c r="F20"/>
  <c r="F19"/>
  <c r="D14"/>
  <c r="F14" s="1"/>
  <c r="F13"/>
  <c r="D12"/>
  <c r="F12" s="1"/>
  <c r="D34" i="6"/>
  <c r="D68"/>
  <c r="I821" i="4"/>
  <c r="J953"/>
  <c r="I903"/>
  <c r="I902"/>
  <c r="K661"/>
  <c r="K656"/>
  <c r="G661"/>
  <c r="K660"/>
  <c r="G660"/>
  <c r="K659"/>
  <c r="H659"/>
  <c r="H658"/>
  <c r="K654"/>
  <c r="K655"/>
  <c r="G655"/>
  <c r="H653"/>
  <c r="F604"/>
  <c r="I520"/>
  <c r="J520" s="1"/>
  <c r="H518"/>
  <c r="H516"/>
  <c r="F517"/>
  <c r="H517" s="1"/>
  <c r="F512"/>
  <c r="D90" i="6"/>
  <c r="D76"/>
  <c r="F76" s="1"/>
  <c r="F114" i="10" l="1"/>
  <c r="K662" i="4"/>
  <c r="D78" i="6" s="1"/>
  <c r="K905" i="4"/>
  <c r="F87" i="6"/>
  <c r="F107" l="1"/>
  <c r="F102" l="1"/>
  <c r="F100"/>
  <c r="F98"/>
  <c r="F97"/>
  <c r="F99"/>
  <c r="F101"/>
  <c r="F96"/>
  <c r="F95" l="1"/>
  <c r="F49"/>
  <c r="F42"/>
  <c r="F34"/>
  <c r="K217" i="4"/>
  <c r="J154"/>
  <c r="K520"/>
  <c r="F91" i="6"/>
  <c r="I790" i="4"/>
  <c r="F103" i="6"/>
  <c r="F90"/>
  <c r="G656" i="4"/>
  <c r="H654"/>
  <c r="F596"/>
  <c r="G596" s="1"/>
  <c r="H596" s="1"/>
  <c r="H572"/>
  <c r="H585"/>
  <c r="F568"/>
  <c r="H568" s="1"/>
  <c r="G602"/>
  <c r="H498"/>
  <c r="K500" s="1"/>
  <c r="F11" i="6"/>
  <c r="J185" i="4"/>
  <c r="J112"/>
  <c r="I129"/>
  <c r="D66" i="6" l="1"/>
  <c r="F66" i="10"/>
  <c r="F89" s="1"/>
  <c r="K657" i="4"/>
  <c r="F104" i="6"/>
  <c r="F48"/>
  <c r="F47"/>
  <c r="F45"/>
  <c r="F43"/>
  <c r="F41"/>
  <c r="F58"/>
  <c r="I136" i="4"/>
  <c r="G143"/>
  <c r="I143" s="1"/>
  <c r="K144"/>
  <c r="F37" i="6"/>
  <c r="F59"/>
  <c r="F114" l="1"/>
  <c r="F115"/>
  <c r="F116"/>
  <c r="F112"/>
  <c r="F113"/>
  <c r="I980" i="4" l="1"/>
  <c r="K982" s="1"/>
  <c r="H976"/>
  <c r="H975"/>
  <c r="H974"/>
  <c r="I929"/>
  <c r="I928"/>
  <c r="H973"/>
  <c r="I951"/>
  <c r="I952"/>
  <c r="J934"/>
  <c r="J935"/>
  <c r="J933"/>
  <c r="K937" s="1"/>
  <c r="I927"/>
  <c r="G923"/>
  <c r="H923" s="1"/>
  <c r="I923" s="1"/>
  <c r="K924" s="1"/>
  <c r="H909"/>
  <c r="K913" s="1"/>
  <c r="D86" i="6"/>
  <c r="F86" s="1"/>
  <c r="G880" i="4"/>
  <c r="H880" s="1"/>
  <c r="K881" s="1"/>
  <c r="K875"/>
  <c r="F85" i="6" s="1"/>
  <c r="G863" i="4"/>
  <c r="K870" s="1"/>
  <c r="G858"/>
  <c r="K859" s="1"/>
  <c r="G851"/>
  <c r="K852" s="1"/>
  <c r="I843"/>
  <c r="G832"/>
  <c r="I832" s="1"/>
  <c r="K834" s="1"/>
  <c r="G825"/>
  <c r="G824"/>
  <c r="I824"/>
  <c r="G816"/>
  <c r="G817"/>
  <c r="K812"/>
  <c r="K799"/>
  <c r="K794"/>
  <c r="F732"/>
  <c r="F731"/>
  <c r="F730"/>
  <c r="F726"/>
  <c r="F725"/>
  <c r="F724"/>
  <c r="F720"/>
  <c r="F719"/>
  <c r="F718"/>
  <c r="D80" i="6"/>
  <c r="D79"/>
  <c r="K930" i="4" l="1"/>
  <c r="K953"/>
  <c r="J954" s="1"/>
  <c r="D89" i="6" s="1"/>
  <c r="G720" i="4"/>
  <c r="G726"/>
  <c r="G818"/>
  <c r="K823" s="1"/>
  <c r="I720"/>
  <c r="K721" s="1"/>
  <c r="G732"/>
  <c r="F89" i="6"/>
  <c r="K977" i="4"/>
  <c r="I726"/>
  <c r="K727" s="1"/>
  <c r="I732"/>
  <c r="K733" s="1"/>
  <c r="G826"/>
  <c r="I825" s="1"/>
  <c r="K828" s="1"/>
  <c r="F713"/>
  <c r="F712"/>
  <c r="F711"/>
  <c r="F80" i="6"/>
  <c r="F79"/>
  <c r="J640" i="4"/>
  <c r="J639"/>
  <c r="K616"/>
  <c r="F74" i="6" s="1"/>
  <c r="G604" i="4"/>
  <c r="I604" s="1"/>
  <c r="K608" s="1"/>
  <c r="F73" i="6" s="1"/>
  <c r="K599" i="4"/>
  <c r="K598"/>
  <c r="F593"/>
  <c r="F592"/>
  <c r="F586"/>
  <c r="F585"/>
  <c r="J579"/>
  <c r="J578"/>
  <c r="G579"/>
  <c r="G578"/>
  <c r="G571"/>
  <c r="G570"/>
  <c r="F565"/>
  <c r="H565" s="1"/>
  <c r="F564"/>
  <c r="H564" s="1"/>
  <c r="F560"/>
  <c r="I560" s="1"/>
  <c r="F559"/>
  <c r="I559" s="1"/>
  <c r="K537"/>
  <c r="F524"/>
  <c r="H524" s="1"/>
  <c r="F523"/>
  <c r="H523" s="1"/>
  <c r="F66" i="6"/>
  <c r="K511" i="4"/>
  <c r="K510"/>
  <c r="K508"/>
  <c r="F64" i="6" s="1"/>
  <c r="F63"/>
  <c r="D92" l="1"/>
  <c r="F92" s="1"/>
  <c r="D84"/>
  <c r="F84" s="1"/>
  <c r="D81"/>
  <c r="F81" s="1"/>
  <c r="I566" i="4"/>
  <c r="D82" i="6"/>
  <c r="F82" s="1"/>
  <c r="J514" i="4"/>
  <c r="F78" i="6"/>
  <c r="K568" i="4"/>
  <c r="K576"/>
  <c r="K589"/>
  <c r="H592"/>
  <c r="K596"/>
  <c r="F71" i="6" s="1"/>
  <c r="J602" i="4"/>
  <c r="D72" i="6" s="1"/>
  <c r="F72" s="1"/>
  <c r="K529" i="4"/>
  <c r="K583"/>
  <c r="K644"/>
  <c r="F75" i="6" s="1"/>
  <c r="G713" i="4"/>
  <c r="I713"/>
  <c r="K561"/>
  <c r="F67" i="6" s="1"/>
  <c r="F68"/>
  <c r="H593" i="4"/>
  <c r="D65" i="6"/>
  <c r="F65" s="1"/>
  <c r="G210" i="4"/>
  <c r="G209"/>
  <c r="G208"/>
  <c r="K207"/>
  <c r="G207"/>
  <c r="K206"/>
  <c r="G206"/>
  <c r="F204"/>
  <c r="F203"/>
  <c r="F202"/>
  <c r="F201"/>
  <c r="K196"/>
  <c r="K195"/>
  <c r="G196"/>
  <c r="G197"/>
  <c r="G198"/>
  <c r="G199"/>
  <c r="G195"/>
  <c r="F184"/>
  <c r="G181" s="1"/>
  <c r="H162"/>
  <c r="H161"/>
  <c r="K145"/>
  <c r="G128"/>
  <c r="F124"/>
  <c r="J124"/>
  <c r="D83" i="6" l="1"/>
  <c r="F83" s="1"/>
  <c r="K124" i="4"/>
  <c r="D24" i="10" s="1"/>
  <c r="F24" s="1"/>
  <c r="J131" i="4"/>
  <c r="K184"/>
  <c r="K186"/>
  <c r="F29" i="10" s="1"/>
  <c r="H163" i="4"/>
  <c r="H206"/>
  <c r="K211" s="1"/>
  <c r="D32" i="10" s="1"/>
  <c r="F32" s="1"/>
  <c r="H195" i="4"/>
  <c r="G114"/>
  <c r="K117" s="1"/>
  <c r="D23" i="10" s="1"/>
  <c r="F23" s="1"/>
  <c r="D24" i="6" l="1"/>
  <c r="F25" i="10"/>
  <c r="G109" i="4"/>
  <c r="K112" s="1"/>
  <c r="D22" i="10" s="1"/>
  <c r="F22" s="1"/>
  <c r="G104" i="4"/>
  <c r="K108" s="1"/>
  <c r="G92"/>
  <c r="K96" s="1"/>
  <c r="D18" i="6" s="1"/>
  <c r="I89" i="4"/>
  <c r="K90" s="1"/>
  <c r="G88"/>
  <c r="D20" i="6" l="1"/>
  <c r="D21" i="10"/>
  <c r="F21" s="1"/>
  <c r="F17" i="6"/>
  <c r="I100" i="4"/>
  <c r="H100"/>
  <c r="G100"/>
  <c r="F100"/>
  <c r="H80"/>
  <c r="D12" i="6"/>
  <c r="F12" s="1"/>
  <c r="I30" i="4"/>
  <c r="H30"/>
  <c r="K31" l="1"/>
  <c r="I102"/>
  <c r="D39" i="6"/>
  <c r="D22"/>
  <c r="F22" s="1"/>
  <c r="D60"/>
  <c r="I447" i="4"/>
  <c r="I446"/>
  <c r="H383"/>
  <c r="H382"/>
  <c r="H381"/>
  <c r="D50" i="6"/>
  <c r="D46"/>
  <c r="I303" i="4"/>
  <c r="K307" s="1"/>
  <c r="D33" i="6"/>
  <c r="F33" s="1"/>
  <c r="D13" l="1"/>
  <c r="D15" i="10"/>
  <c r="F15" s="1"/>
  <c r="F16" s="1"/>
  <c r="I448" i="4"/>
  <c r="K448" s="1"/>
  <c r="D55" i="6" l="1"/>
  <c r="F55" i="10"/>
  <c r="D10" i="6"/>
  <c r="F10" s="1"/>
  <c r="D111" l="1"/>
  <c r="I940" i="4"/>
  <c r="K948" s="1"/>
  <c r="D88" i="6" s="1"/>
  <c r="F88" s="1"/>
  <c r="K919" i="4"/>
  <c r="J855"/>
  <c r="J856" s="1"/>
  <c r="K846"/>
  <c r="F46" i="6" l="1"/>
  <c r="F106" l="1"/>
  <c r="F60" l="1"/>
  <c r="F111" l="1"/>
  <c r="F117" s="1"/>
  <c r="I457" i="4" l="1"/>
  <c r="K460" s="1"/>
  <c r="I450"/>
  <c r="K454" s="1"/>
  <c r="I442"/>
  <c r="I441"/>
  <c r="K439"/>
  <c r="K432"/>
  <c r="H422"/>
  <c r="H421"/>
  <c r="D44" i="6"/>
  <c r="F44" s="1"/>
  <c r="J404" i="4"/>
  <c r="J384"/>
  <c r="J383" s="1"/>
  <c r="D40" i="6"/>
  <c r="F40" s="1"/>
  <c r="D51"/>
  <c r="F51" s="1"/>
  <c r="J392" i="4"/>
  <c r="F39" i="6"/>
  <c r="I134" i="4"/>
  <c r="H155"/>
  <c r="D36" i="6"/>
  <c r="D52" l="1"/>
  <c r="F52" s="1"/>
  <c r="F52" i="10"/>
  <c r="D56" i="6"/>
  <c r="F56" s="1"/>
  <c r="D56" i="10"/>
  <c r="F56" s="1"/>
  <c r="H423" i="4"/>
  <c r="H424" s="1"/>
  <c r="K424" s="1"/>
  <c r="I443"/>
  <c r="K443" s="1"/>
  <c r="D54" i="6" l="1"/>
  <c r="F54" i="10"/>
  <c r="D53" i="6"/>
  <c r="F53" s="1"/>
  <c r="F53" i="10"/>
  <c r="F20" i="6"/>
  <c r="F13"/>
  <c r="F14" s="1"/>
  <c r="K102" i="4"/>
  <c r="F19" i="6" s="1"/>
  <c r="K330" i="4"/>
  <c r="F50" i="6" s="1"/>
  <c r="D32"/>
  <c r="F32" s="1"/>
  <c r="H201" i="4"/>
  <c r="K204" s="1"/>
  <c r="D31" i="6" s="1"/>
  <c r="F31" s="1"/>
  <c r="K200" i="4"/>
  <c r="F30" i="6" s="1"/>
  <c r="I188" i="4"/>
  <c r="D28" i="6"/>
  <c r="F28" s="1"/>
  <c r="K164" i="4"/>
  <c r="F28" i="10" s="1"/>
  <c r="I133" i="4"/>
  <c r="K141" s="1"/>
  <c r="F26" i="10" s="1"/>
  <c r="F24" i="6"/>
  <c r="F18"/>
  <c r="D21"/>
  <c r="F21" s="1"/>
  <c r="K84" i="4"/>
  <c r="K466"/>
  <c r="K933" i="8"/>
  <c r="K856"/>
  <c r="F834"/>
  <c r="H834" s="1"/>
  <c r="K839" s="1"/>
  <c r="H829"/>
  <c r="K832" s="1"/>
  <c r="F823"/>
  <c r="H823" s="1"/>
  <c r="K828" s="1"/>
  <c r="I816"/>
  <c r="K821" s="1"/>
  <c r="G809"/>
  <c r="K813" s="1"/>
  <c r="F791"/>
  <c r="H791" s="1"/>
  <c r="H790"/>
  <c r="G777"/>
  <c r="I777" s="1"/>
  <c r="K785" s="1"/>
  <c r="I771"/>
  <c r="K775" s="1"/>
  <c r="I764"/>
  <c r="J769" s="1"/>
  <c r="J762"/>
  <c r="F762"/>
  <c r="G753"/>
  <c r="K757" s="1"/>
  <c r="F747"/>
  <c r="I747" s="1"/>
  <c r="K751" s="1"/>
  <c r="G741"/>
  <c r="K744" s="1"/>
  <c r="K739"/>
  <c r="H728"/>
  <c r="K733" s="1"/>
  <c r="H721"/>
  <c r="K725" s="1"/>
  <c r="K667"/>
  <c r="H660"/>
  <c r="K662" s="1"/>
  <c r="I635"/>
  <c r="K638" s="1"/>
  <c r="I625"/>
  <c r="K633" s="1"/>
  <c r="H620"/>
  <c r="H619"/>
  <c r="I618"/>
  <c r="H611"/>
  <c r="K615" s="1"/>
  <c r="I607"/>
  <c r="I606"/>
  <c r="K609" s="1"/>
  <c r="K604"/>
  <c r="I600"/>
  <c r="K598"/>
  <c r="I566"/>
  <c r="H564"/>
  <c r="I564" s="1"/>
  <c r="H557"/>
  <c r="K560" s="1"/>
  <c r="I546"/>
  <c r="I547" s="1"/>
  <c r="K555" s="1"/>
  <c r="J540"/>
  <c r="J541" s="1"/>
  <c r="K544" s="1"/>
  <c r="J533"/>
  <c r="J534" s="1"/>
  <c r="K537" s="1"/>
  <c r="I528"/>
  <c r="K531" s="1"/>
  <c r="G508"/>
  <c r="K512" s="1"/>
  <c r="H486"/>
  <c r="H485"/>
  <c r="K483"/>
  <c r="I376"/>
  <c r="I375"/>
  <c r="I374"/>
  <c r="I373"/>
  <c r="I371"/>
  <c r="I370"/>
  <c r="I369"/>
  <c r="I368"/>
  <c r="J322"/>
  <c r="J321"/>
  <c r="J314"/>
  <c r="J313"/>
  <c r="J280"/>
  <c r="J279"/>
  <c r="K272"/>
  <c r="K276" s="1"/>
  <c r="K268"/>
  <c r="K267"/>
  <c r="J261"/>
  <c r="J260"/>
  <c r="J255"/>
  <c r="J254"/>
  <c r="J249"/>
  <c r="J248"/>
  <c r="G241"/>
  <c r="J241" s="1"/>
  <c r="G240"/>
  <c r="J240" s="1"/>
  <c r="K216"/>
  <c r="K215"/>
  <c r="J208"/>
  <c r="J207"/>
  <c r="F203"/>
  <c r="I203" s="1"/>
  <c r="J202"/>
  <c r="J201"/>
  <c r="J196"/>
  <c r="J195"/>
  <c r="F190"/>
  <c r="G190" s="1"/>
  <c r="I190" s="1"/>
  <c r="K190" s="1"/>
  <c r="I189"/>
  <c r="I188"/>
  <c r="K184"/>
  <c r="K176"/>
  <c r="K175"/>
  <c r="H168"/>
  <c r="K172" s="1"/>
  <c r="H142"/>
  <c r="K146" s="1"/>
  <c r="H138"/>
  <c r="K139" s="1"/>
  <c r="K132"/>
  <c r="K126"/>
  <c r="K107"/>
  <c r="K100"/>
  <c r="H92"/>
  <c r="H91"/>
  <c r="H90"/>
  <c r="F89"/>
  <c r="H89" s="1"/>
  <c r="F88"/>
  <c r="H88" s="1"/>
  <c r="G82"/>
  <c r="G83" s="1"/>
  <c r="I83" s="1"/>
  <c r="G81"/>
  <c r="G80" s="1"/>
  <c r="I80" s="1"/>
  <c r="J65"/>
  <c r="H59"/>
  <c r="H58"/>
  <c r="H57"/>
  <c r="H56"/>
  <c r="H55"/>
  <c r="K51"/>
  <c r="H45"/>
  <c r="H44"/>
  <c r="H43"/>
  <c r="H42"/>
  <c r="H41"/>
  <c r="I38"/>
  <c r="I37"/>
  <c r="I36"/>
  <c r="I35"/>
  <c r="I34"/>
  <c r="I29"/>
  <c r="I28"/>
  <c r="I27"/>
  <c r="K24"/>
  <c r="I17"/>
  <c r="I16"/>
  <c r="K15"/>
  <c r="J15"/>
  <c r="K14"/>
  <c r="J14"/>
  <c r="K13"/>
  <c r="J13"/>
  <c r="F55" i="6"/>
  <c r="F54"/>
  <c r="F38"/>
  <c r="F36"/>
  <c r="F35"/>
  <c r="D57" l="1"/>
  <c r="F57" s="1"/>
  <c r="D57" i="10"/>
  <c r="F57" s="1"/>
  <c r="D16" i="6"/>
  <c r="F16" s="1"/>
  <c r="D18" i="10"/>
  <c r="F18" s="1"/>
  <c r="K245" i="8"/>
  <c r="K17"/>
  <c r="K31"/>
  <c r="K45"/>
  <c r="J188"/>
  <c r="K189" s="1"/>
  <c r="K193" s="1"/>
  <c r="K284"/>
  <c r="K317"/>
  <c r="K325"/>
  <c r="K371"/>
  <c r="K376"/>
  <c r="K193" i="4"/>
  <c r="D25" i="6"/>
  <c r="F25" s="1"/>
  <c r="K85" i="8"/>
  <c r="K38"/>
  <c r="K59"/>
  <c r="K92"/>
  <c r="K181"/>
  <c r="J198"/>
  <c r="K200" s="1"/>
  <c r="K205"/>
  <c r="K212"/>
  <c r="K220"/>
  <c r="K252"/>
  <c r="K259"/>
  <c r="K264"/>
  <c r="K269"/>
  <c r="K489"/>
  <c r="K566"/>
  <c r="K622"/>
  <c r="K792"/>
  <c r="I146" i="4"/>
  <c r="K157" s="1"/>
  <c r="D23" i="6"/>
  <c r="F23" s="1"/>
  <c r="D27"/>
  <c r="F27" s="1"/>
  <c r="J210" i="8"/>
  <c r="D29" i="6" l="1"/>
  <c r="F29" s="1"/>
  <c r="F30" i="10"/>
  <c r="F61" s="1"/>
  <c r="F26" i="6"/>
  <c r="F61" s="1"/>
  <c r="K805" i="4"/>
  <c r="K715"/>
  <c r="D77" i="6"/>
  <c r="F77" s="1"/>
  <c r="D108" l="1"/>
  <c r="F108" s="1"/>
  <c r="F109" s="1"/>
  <c r="D105" i="10"/>
  <c r="F105" s="1"/>
  <c r="F70" i="6"/>
  <c r="F106" i="10" l="1"/>
  <c r="F116" s="1"/>
  <c r="F118" s="1"/>
  <c r="F119" s="1"/>
  <c r="F69" i="6"/>
  <c r="F93" s="1"/>
  <c r="F119" l="1"/>
  <c r="F121" l="1"/>
  <c r="F122" s="1"/>
</calcChain>
</file>

<file path=xl/sharedStrings.xml><?xml version="1.0" encoding="utf-8"?>
<sst xmlns="http://schemas.openxmlformats.org/spreadsheetml/2006/main" count="1678" uniqueCount="492">
  <si>
    <t>CLAVE</t>
  </si>
  <si>
    <t>H. IX AYUNTAMIENTO DE LOS CABOS</t>
  </si>
  <si>
    <t>H. XIII AYUNTAMIENTO DE LOS CABOS; B.C.S.</t>
  </si>
  <si>
    <t>PROGRAMA:</t>
  </si>
  <si>
    <t>DIRECCION GENERAL DE ASENTAMIENTOS HUMANOS Y OBRAS PUBLICAS</t>
  </si>
  <si>
    <t xml:space="preserve"> DIRECCION DE OBRAS PÚBLICAS</t>
  </si>
  <si>
    <t>DIRECCIÓN GENERAL MUNICIPAL DE DESARROLLO SOCIAL</t>
  </si>
  <si>
    <t>NOMBRE DE CONTRATO:</t>
  </si>
  <si>
    <t>DIRECCIÓN MUNICIPAL DE INVERSIONES Y PROGRAMAS FEDERALES Y ESTATALES</t>
  </si>
  <si>
    <t>CONTRATO No.</t>
  </si>
  <si>
    <t>NÚMEROS GENERADORES DE OBRA</t>
  </si>
  <si>
    <t>C O N C E P T O</t>
  </si>
  <si>
    <t>UBICACION</t>
  </si>
  <si>
    <t>EJE</t>
  </si>
  <si>
    <t>DIST</t>
  </si>
  <si>
    <t>AREA</t>
  </si>
  <si>
    <t>VOL</t>
  </si>
  <si>
    <t>SUBTOTAL</t>
  </si>
  <si>
    <t>CROQUIS</t>
  </si>
  <si>
    <t>------------</t>
  </si>
  <si>
    <t>JI-01</t>
  </si>
  <si>
    <t>H. XIII AYUNTAMIENTO DE LOS CABOS</t>
  </si>
  <si>
    <t>DIRECCION GENERAL DE DESARROLLO SOCIAL</t>
  </si>
  <si>
    <t>DIRECCION MUNICIPAL DE INVERSIONES Y PROGRAMAS FEDERALES Y ESTATALES</t>
  </si>
  <si>
    <t>PRESUPUESTO</t>
  </si>
  <si>
    <t>C O N C E P TO</t>
  </si>
  <si>
    <t>UNIDAD</t>
  </si>
  <si>
    <t>CANTIDAD</t>
  </si>
  <si>
    <t>P.U</t>
  </si>
  <si>
    <t>IMPORTE</t>
  </si>
  <si>
    <t>PZA</t>
  </si>
  <si>
    <t>M2</t>
  </si>
  <si>
    <t>M3</t>
  </si>
  <si>
    <t>ML</t>
  </si>
  <si>
    <t>IVA</t>
  </si>
  <si>
    <t>TOTAL</t>
  </si>
  <si>
    <t>PRELIMINARES</t>
  </si>
  <si>
    <t>PRE-01</t>
  </si>
  <si>
    <t>PRE-02</t>
  </si>
  <si>
    <t>RETIRO Y/O REUBICACION DE ARBOLES EXISTENTES SEGÚN INDICACIONES DE SUPERVISION.</t>
  </si>
  <si>
    <t>TOTAL PRELIMINARES</t>
  </si>
  <si>
    <t>MP-01</t>
  </si>
  <si>
    <t>MP-02</t>
  </si>
  <si>
    <t>MP-03</t>
  </si>
  <si>
    <t>HE-01</t>
  </si>
  <si>
    <t>HE-02</t>
  </si>
  <si>
    <t>HE-03</t>
  </si>
  <si>
    <t>SUMINISTRO Y COLOCACION DE MODULO DE REJACERO DE 2X2.5mts</t>
  </si>
  <si>
    <t>HE-04</t>
  </si>
  <si>
    <t>IE-01</t>
  </si>
  <si>
    <t>IE-02</t>
  </si>
  <si>
    <t>IE-03</t>
  </si>
  <si>
    <t>IE-04</t>
  </si>
  <si>
    <t>IE-05</t>
  </si>
  <si>
    <t>IE-06</t>
  </si>
  <si>
    <t>IE-07</t>
  </si>
  <si>
    <t>MP-04</t>
  </si>
  <si>
    <t>MP-05</t>
  </si>
  <si>
    <t>MP-06</t>
  </si>
  <si>
    <t>MP-07</t>
  </si>
  <si>
    <t>MP-08</t>
  </si>
  <si>
    <t>MP-09</t>
  </si>
  <si>
    <t>TOTAL PARQUE GASTELUM CABO SAN LUCAS</t>
  </si>
  <si>
    <t>IE-14</t>
  </si>
  <si>
    <t>MP-10</t>
  </si>
  <si>
    <t>MP-11</t>
  </si>
  <si>
    <t>TRAZO , EJES, NIVELES, Y SECCIONAMIENTOS, ESTABLECIENDO EJES Y NIVELES DE REFERENCIA Y BANCOS DE NIVEL, INCLUYE EQUIPO TOPOGRAFICO , HERRMANIENTA MENOR , MATERIAL Y MANO DE OBRA. P.U.O.T. Y LO NECESARIO PARA SU CORRECTA EJECUCION</t>
  </si>
  <si>
    <t>EXCAVACION EN CEPAS A MAQUINA HASTA UNA PROFUNDIDAD PROMEDIO DE 1.50 MTS. EN MATERIAL TIPO I CONSIDERANDO PENDIENTES DE PROYECTO PARA CAMPO, INCLUYE: EQUIPO Y MANO DE OBRA NECESARIA. P.U.O.T. Y LO NECESARIO PARA SU CORRECTA EJECUCION</t>
  </si>
  <si>
    <t>PLANTILLA DE CONCRETO SIMPLE CON UN ESPESOR DE 5CM F'C=100 KG/CM2 , INCLUYE MATERIAL, HERRAMIENTA Y MANO DE OBRA.  P.U.O.T. Y LO NECESARIO PARA SU CORRECTA EJECUCION</t>
  </si>
  <si>
    <t>CADENA DE DESPLANTE DE CONCRETO SECCIÓN 0.15 X 0.20 M CON CONCRETO F'C= 250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</si>
  <si>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CADENA DE CERRAMIENTO DE CONCRETO SECCIÓN 0.15 X 0.20 M CON CONCRETO F'C= 250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</si>
  <si>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FORJADO DE BOQUILLA EN PUERTAS, VENTANAS Y PERIMETRO DE LOSA Y MIROS CON REGLA Y ESCUADRA, CON APLICACIÓN DE MORTERO CEMENTO-ARENA EN PROPORCIÓN DE 1:4, INCLUYE: SUMINISTRO DE MATERIALES, ACARREOS, ANDAMIOS, LIMPIEZA, MANO DE OBRA, EQUIPO Y HERRAMIENTA. P.U.O.T. Y LO NECESARIO PARA SU CORRECTA EJECUCION.</t>
  </si>
  <si>
    <t>DEMOLICION DE ELEMENTOS DE CONCRETO CARGA CON EQUIPO A CAMION Y ACARREO A TIRO LIBRE, DE ESCOMBROS , PRODUCTO SOBRANTE DE EXCAVACIONES, DESMONTE Y DESPALMES.</t>
  </si>
  <si>
    <t>SUMINISTRO E INSTALACION DE REFLECTOR LEDS DEPORTIVO MARCA OSRAM LEDVANCE MODELO HIGH POWER DE 300W PARA OPERAR EN 100-277V, CON FLUJO LUMINOSO INICIAL DE 3600LM, 5700K QUE INCLUYE SUMINISTRO Y MANO DE OBRA, CABLE USO RUDO 3*14AWG, MANIOBRA DE COLOCACION EN POSTE , CIERRE DE CONEXIONES, PRUEBA DE EQUIPO Y TODO LO NECESARIO PARA SU CORRECTO FUNCIONAMIENTO.  P.U.O.T. Y LO NECESARIO PARA SU CORRECTA EJECUCION</t>
  </si>
  <si>
    <t>ELABORACION DE  DE ZAPATA CORRIDA DE 80CMS, 12 DE PERALTE, CONCRETO ARMADO EN DIMENCIONES, SECCIONES Y NIVELES DE ACUERDO A PROYECTO CONCRETO F"C=250 KG/CM2 CON VARILLA DEL NO 3 @ CADA 20 CM.  INCLUYE: CONTRATRABE 15x25 CON 4 VAR 3/8”E @ 20 MANO DE OBRA, EQUIPO, HERRAMIENTAS Y TODO LO NECESARIO PARA LA CORRECTA EJECUCION</t>
  </si>
  <si>
    <t>CASTILLO "K1" 15X15 CMS . DE CONCRETO F'C=200 K/CM2 ARMADO CON 4 VARILLAS. DE 3/8" DE ZAPATA A CADENA DE DESPLANTE Y ESTRIBOS DE 1/4" @ 20 CMS.,  (INCLUYE:ANCLAJE,  CIMBRA, MATERIAL, MANO DE OBRA Y HERRAMIENTA) . P.U.O.T. Y LO NECESARIO PARA SU CORRECTA EJECUCION.</t>
  </si>
  <si>
    <t>IE-08</t>
  </si>
  <si>
    <t>IE-09</t>
  </si>
  <si>
    <t>IE-10</t>
  </si>
  <si>
    <t>IE-11</t>
  </si>
  <si>
    <t>IE-12</t>
  </si>
  <si>
    <t>IE-13</t>
  </si>
  <si>
    <t>IE-15</t>
  </si>
  <si>
    <t xml:space="preserve">RETIRO DE CERCO DE MALLA CICLÓNICA POR MEDIOS MANUALES. INCLUYE :RETIRO Y RECUPERACIÓN DE LA MALLA, EL ACARREO SERA DONDE LO INDIQUE LA DEPENDENCIA PARA SU RESGUARDO. </t>
  </si>
  <si>
    <t>MURO DE ENRRACE A BASE DE BLOCK CON CELDAS RELLENAS DE 15X20X40 CM (40 KG/CM2) ACABADO COMUN, ASENTADO CON MEZCLA CEMENTO ARENA 1:4, CELDAS RELLENAS DE CONCRETO F'C=150 K/CM2 INLC. ELEVACIÓN, ACARREO HORIZONTAL EN CARRETILLA A UNA DISTANCIA DE 8.00 MTS INCLUYE MATERIAL, MANO DE OBRA, HERRAMIENTA. P.U.O.T. Y LO NECESARIO PARA SU CORRECTA EJECUCION.</t>
  </si>
  <si>
    <t xml:space="preserve">   </t>
  </si>
  <si>
    <t>MURO DE BLOCK HUECO DE 15X20X40 CM (40 KG/CM2) ACABADO COMUN, ASENTADO CON MEZCLA CEMENTO ARENA 1:4, CELDAS RELLENAS DE CONCRETO F'C=150 K/CM2 INLC. ELEVACIÓN, ACARREO HORIZONTAL EN CARRETILLA A UNA DISTANCIA DE 8.00 MTS INCLUYE MATERIAL, MANO DE OBRA, HERRAMIENTA. P.U.O.T. Y LO NECESARIO PARA SU CORRECTA EJECUCION.</t>
  </si>
  <si>
    <t>PARQUE GASTELUM CABO SAN LUCAS SEGUNDA ETAPA</t>
  </si>
  <si>
    <t>PROGRAMA RAMO 33 FAIS 2021</t>
  </si>
  <si>
    <t>MODULO DE BAÑOS</t>
  </si>
  <si>
    <t>MB-01</t>
  </si>
  <si>
    <t>TRAZO  EN EL TERRENO, DE EL AREA A CONSTRUIR Y COLOCACION DE  NIVELETAS.(INCLUYE: MATERIAL, MANO DE OBRA Y HERRAMIENTA)</t>
  </si>
  <si>
    <t>MB-02</t>
  </si>
  <si>
    <t>EXCAVACIÓN A MANO EN CEPAS EN TERRENO CLASE I, CON MATERIAL 100 0-0, (100% TIERRA, 0% TEPETATE, 0% ROCA), DE 0.00 MTS. A 1.50 MTS. DE PROFUNDIDAD, CON HERRAMIENTA MANUAL, SIN CONSIDERAR ACARREOS.</t>
  </si>
  <si>
    <t>MB-03</t>
  </si>
  <si>
    <t>MEMBRANA DE POLIESTIRENO 600 EN CIMENTACION PARA RECIBIR CONCRETO INCL. SUMINISTRO Y COLOCACION, ACARREOS, CORTES, DESPERDICIOS, HERRAMIENTA Y MANO DE OBRA.</t>
  </si>
  <si>
    <t>MB-04</t>
  </si>
  <si>
    <t xml:space="preserve">      DALA DE DESPLANTE, SECCION 15 X 30 CM, CONCRETO F'C=200 KG/CM2, R.N. AG.MAX. 3/4", REFORZADA CON 4 VARILLAS DE 3/8" DE DIAMETRO (NO. 3) Y ESTRIBOS DE 1/4" DE DIAMETRO (NO. 2) A CADA 20 CM, CIMBRADO COMUN, INCLUYE: ACARREO DE LOS MATERIALES A UNA 1A. ESTACION A 20.00 M. DE DISTANCIA HORIZONTAL.</t>
  </si>
  <si>
    <t>MB-05</t>
  </si>
  <si>
    <t xml:space="preserve">RELLENO EN CAPAS DE 20 CM CON MATERIAL PRODUCTO DE BANCO, INCLUYE INCORPORACION DE HUMEDAD, Y TENDIDO. </t>
  </si>
  <si>
    <t>MB-06</t>
  </si>
  <si>
    <t>COMPACTACIÓN DEL TERRENO PARA RECIBIR LOSA DE CIMENTACION Y FONDO DE LA EXCAVACIÓN CON BAILARINA AL 90% PROCTOR. INCLUYE: AFINE Y NIVELACIÓN</t>
  </si>
  <si>
    <t>MB-07</t>
  </si>
  <si>
    <t xml:space="preserve">    ACERO DE REFUERZO DEL NÚM. 3, (3/8") FYP = 4200 KG/ML, EN CIMENTACIÓN , INCLUYE: HABILITADO Y ARMADO,MATERIALES, MANO DE OBRA, EQUIPO Y HERRAMIENTA.</t>
  </si>
  <si>
    <t>KG</t>
  </si>
  <si>
    <t>MB-08</t>
  </si>
  <si>
    <t xml:space="preserve">      CONCRETO PREMEZCLADO EN CIMENTACIÓN F'C=250 KG/CM2 CLASE I NORMAL NO BOMBEABLE INCLUYE: SUMINISTRO. COLOCACION, ACARREOS, COLADO, VIBRADO, MANO DE OBRA, EQUIPO, HERRAMIENTA Y EQUIPO DE SEGURIDAD</t>
  </si>
  <si>
    <t>MB-09</t>
  </si>
  <si>
    <t xml:space="preserve">ANCLAJE DE CASTILLO "K1" 15X20 CMS . DE CONCRETO F'C=200 K/CM2 ARMADO CON 4 VARILLAS. DE 3/8" DE ZAPATA A CADENA DE DESPLANTE Y ESTRIBOS DE 1/4" @ 20 CMS.,  (INCLUYE: CIMBRA, MATERIAL, MANO DE OBRA Y HERRAMIENTA) DE 0.70  MT DE ALTURA </t>
  </si>
  <si>
    <t>MB-10</t>
  </si>
  <si>
    <t>MURO DE BLOCK HUECO DE 15X20X40 CM (40 KG/CM2) ACABADO COMUN, ASENTADO CON MEZCLA CEMENTO ARENA 1:4, CON ACABADO APARENTE  INLC. ELEVACIÓN, ACARREO HORIZONTAL EN CARRETILLA A UNA DISTANCIA DE 8.00 MTS INCLUYE MATERIAL, MANO DE OBRA, HERRAMIENTA. P.U.O.T. Y LO NECESARIO PARA SU CORRECTA EJECUCION.</t>
  </si>
  <si>
    <t>MB-11</t>
  </si>
  <si>
    <t>MURO DE BLOCK HUECO DE 15X20X40 CM (40 KG/CM2) ACABADO TIPO CELOSIA, ASENTADO CON MEZCLA CEMENTO ARENA 1:4,  CON ACABADO APARENTE  INLC. ELEVACIÓN, ACARREO HORIZONTAL EN CARRETILLA A UNA DISTANCIA DE 8.00 MTS INCLUYE MATERIAL, MANO DE OBRA, HERRAMIENTA. P.U.O.T. Y LO NECESARIO PARA SU CORRECTA EJECUCION.</t>
  </si>
  <si>
    <t>MB-12</t>
  </si>
  <si>
    <t>CADENA DE CERRAMIENTO DE CONCRETO SECCIÓN 0.15 X 0.20 M CON CONCRETO F'C= 250 KG/CM2, AGREGADO DE 20 MM, CON ACABADO APARENTE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</si>
  <si>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MB-13</t>
  </si>
  <si>
    <t>LOSA PLANA DE 10 CM DE ESPESOR PARA CISTERNA, FABRICADA CON CONCRETO F´C =250 KG/CM2 AGREG. MAX. 20 MM (3/4) INCLUYE CIMBRAACABADO COMUN, DESCIMBRA, HABILITADO DE ACERO 70 KG DE ACERO DEREFUERZO DE ´3/8 ´´ X M3 DE CONCRETO, MATERIALES, MANO DE OBRA Y EQUIPO.</t>
  </si>
  <si>
    <t>MB-14</t>
  </si>
  <si>
    <t>EMPLASTE EN MURO ACABADO FINO CON FLOTA DE HULE A BASE DE MORTERO CEMENTO-ARENA, INCLUYE MATERIAL , HERRAMIENTA Y MANO DE OBRA</t>
  </si>
  <si>
    <t>MB-15</t>
  </si>
  <si>
    <t>PERFILADO DE BOQUILLAS CON MORTERO CEM-ARENA 1:3 CON ARISTAS BOLEADAS  (INCLUYE: MATERIAL, MANO DE OBRA Y HERRAMIENTA)</t>
  </si>
  <si>
    <t>MB-16</t>
  </si>
  <si>
    <t>PINTURA EN MUROS CON PINTURA VINILICA CALIDAD VINIMEX O SIMILAR, INCLUYE UNA CAPA DE SELLADOR Y DOS DE PINTURA, MATERIAL, HERRAMIENTA Y MANO DE OBRA</t>
  </si>
  <si>
    <t>MB-17</t>
  </si>
  <si>
    <t>MB-18</t>
  </si>
  <si>
    <t>SALIDA DE ELECTRICIDAD PARA LUMINARIA, CON UN DESARROLLO DE HASTA 15 MTRS . EL PRECIO INCLUYE: CABLE THW CAL 12, TUBO PVC PESADO DE 1/2", CONECTOR, APAGADOR  CON TAPA DECORA, ROSETA , CHALUPA, FOCO AHORRADOR DE 15 W, CAJA CUADRADA, CINTA AISLANTE, PEGAMENTO, DEMOLICION, MANO DE OBRA Y TODOS LOS MATERIALES PARA LA CORRECTA EJECUCION DE P.U.O.T</t>
  </si>
  <si>
    <t>MB-19</t>
  </si>
  <si>
    <t>SUMINISTRO Y COLOCACION DE MUEBLE SANITARIO ALARGADO , INCLUYE TAPA Y ACCESORIOS NECESARIOS PARA SU INSTALACION</t>
  </si>
  <si>
    <t>MB-20</t>
  </si>
  <si>
    <t>SUMINISTRO Y COLOCACION DE LAVAMANOS  MOD ORION COLOR BLANCO, INCLUYE MEZCLADORA Y ACCESORIOS NECESARIOS PARA SU FUNCIONAMIENTO</t>
  </si>
  <si>
    <t>MB-21</t>
  </si>
  <si>
    <t xml:space="preserve">  SALIDA SANITARIA PARA LAVABO A BASE DE PVC SANITARIO REFORZADO DE 2" DE DIAM., INCLUYE: MATERIALES, TEE, CODOS, COPLE, MANO DE OBRA Y TODO LO NECESARIO PARA LA CORRECTA EJECUCIÓN DEL P.U.O.T.</t>
  </si>
  <si>
    <t>MB-22</t>
  </si>
  <si>
    <t>MB-23</t>
  </si>
  <si>
    <t xml:space="preserve">      SALIDA HIDRAULICA CON TUBERIA PVC 13 MM. INCL. PIEZAS ESPECIALES DE P.V.C., PEGAMENTO PVC, LIJA, CINTA TEFLON, DESPERDICIOS, HERRAMIENTA Y MANO DE OBRA. P.U.O.T.</t>
  </si>
  <si>
    <t>MB-24</t>
  </si>
  <si>
    <t>REGISTRO 0.40X0.60X1.00 M DE BLOCK ASENTADO CON MORTERO CEMENTO-ARENA 1:4 INCLUYE: TRAZO, EXCAVACION, PLANTILLA, PULIDO, MEDIA CAÑA, MARCO Y TAPA, RELLENO, HERRAMIENTA Y MANO DE OBRA.P.U.O.T</t>
  </si>
  <si>
    <t>MB-25</t>
  </si>
  <si>
    <t>RED SANITARIA A BASE DE TUBO PVC SANITARIO REFORZADO  DE CEMENTAR DE 6" EN TRAMO DE 6 M INCLUYE: EXCAVACION, RELLENO, INTERCONEXION, MATERIAL, MANO DE OBRA, HERRAMIENTA DE CORTE Y TODO LO NECESARIO PARA LA CORRECTA EJECUCION DEL P.U.O.T</t>
  </si>
  <si>
    <t>MB-26</t>
  </si>
  <si>
    <t>VENTANA 1 UN FIJO Y UN CORREDISO DE .80 M. DE ANCHO POR .40. DE ALTURA, DE PERFILES DE ALUMINIO DE 2" PULGADAS BLANCO Y CRISTAL  TRANSPARENTE DE 6 MM, INCLUYE: MOSQUITERO, SUMINISTRO DE MATERIALES, CORTES, DESPERDICIOS, FIJACION, SELLADO, LIMPIEZA, MANO DE OBRA, EQUIPO Y HERRAMIENTA.</t>
  </si>
  <si>
    <t>MB-27</t>
  </si>
  <si>
    <t>PUERTA METALICA DE 0.90 M DE ANCHO POR 2.10 M. DE ALTURA, CON MARCO DE TUBULAR P-150 CAL 18 Y PERFILES INTERMEDIOS, CONTRAMARCO DE TUBULAR M-225 CAL 18, TABLERO DE LAMINA 140 CAL. 20 EN LA PARTE INFERIOR Y VANOS PARA DOS CRISTALES DE 5 MM EN LA PARTE SUPERIOR, INCLUYE: SUMINISTRO DE MATERIALES, BISAGRAS TUBULARES, CERRADURA DE SOBREPONER, COLOCACION, CRISTAL DE 5 MM , SOLDADURA , CORTES, APLICACION DE PINTURA DE ESMALTE, LIMPIEZA, MANO DE OBRA , EQUIPO Y HERRAMIENTA.</t>
  </si>
  <si>
    <t>MB-28</t>
  </si>
  <si>
    <t>MB-29</t>
  </si>
  <si>
    <t>CASETA PARA BOMBA DE 0.85m DE LARGO x0.50m DE ANCHO x 0.60m DE ALTURA (MEDIDAS INTERIORES) A BASE DE MURO DE BLOCK DE 15x20x40cm ASENTADO CON MORTERO CEMENTO-ARENA  EN PROP: 1:4INC. PUERTA DE HERRERIA TIPOPERSIANA DE 0.85x0.60m., LOSA DE CONCRETO DE F´c=150KG/CM² DE 6cm DE ESPESOR, ARMADA CON VAR3/8"@15cm EN AMBOS SENTIDOS, ACABADO PULIDO EN MUROS Y LOSA, MATERIALES, MANO DE OBRA Y HERRAMIENTAS.</t>
  </si>
  <si>
    <t>MB-30</t>
  </si>
  <si>
    <t>MB-31</t>
  </si>
  <si>
    <t>SUMINISTRO Y COLOCACION DE MAMPARAS PARA W.C. A BASE DE HERRERIA CON DUELA METALICA, INCLUYE PUERTA Y PASADOR DE SEGURIDAD</t>
  </si>
  <si>
    <t>SUMINISTRO Y COLOCACIÓN DE BOMBA CENTRIFUGA CON
MOTOR DE 1/2 HP CON SUCCIÓN DE 32 MM Y DESCARGA DE 25 MM.
INCLUYE: PICHANCHA COLADOR  1"  CON REGILLA,
CONECCIONES CON TUBERÍA DE PVC HIDRAULICO DE 1" PARA SUCCIÓN,
CONEXION, PRUEBAS, MANO DE OBRA Y HERRAMIENTAS.</t>
  </si>
  <si>
    <t>CENTRO DE CARGA DE EMPOTRAR TIPO QO2, 2 FASE 3 HILOS, ZAPATAS PRINCIPALES, 2 POLOS 50A 127/240 V, MARCA SQUARE'D, INCLUYE SUMINISTRO, COLOCACION, ALIMENTACION DE BASE DE MEDICION CON CABLE DEL THW CAL 12  2 INTERRUPTORES 1X15 A Y TODO LO NECESARIO PARA SU CORRECTA EJECUCION.</t>
  </si>
  <si>
    <t xml:space="preserve">      SALIDA SANITARIA PARA W.C. A BASE DE TUBERÍA DE PVC SANITARIO REFORZADO DE 4" DE DIAM. INCLUYE: MATERIALES, TEE, CODOS, MANO DE OBRA Y TODO LO NECESARIO PARA LA CORRECTA EJECUCIÓN DEL P.U.O.T.</t>
  </si>
  <si>
    <t>SUMINISTRO Y COLOCACION DE TINACO DE 1,100 LTS , INCLUYE ELECTRONIVEL, VALVULA, TAPA,FILTRO DE PASO, ELEVACION, LO NECESARIO PARA INSTALACION Y FUNCIONAMIENTO</t>
  </si>
  <si>
    <t>3</t>
  </si>
  <si>
    <t>1 ML = (1/0.25m+1)*1 M *0.557 KG/M = 2.78 KG POR C/ML</t>
  </si>
  <si>
    <t>L= 2(6.60) = 13.4 ml</t>
  </si>
  <si>
    <t>L= 2(3.6) =6.6 ml</t>
  </si>
  <si>
    <t>RELLENO CON MATERIAL PRODUCTO DE EXCAVACION, APIZONADO EN CAPAS DE 20 CMS. DE ESPESOR, CON HUMEDAD OPTIMA. (INCLUYE: MANO DE OBRA  Y HERRAMIENTA)</t>
  </si>
  <si>
    <t>SUMINISTRO Y PLANTACION DE ARBOL TABACHIN DE LA SIERRA DE 2.50 MTS DE ALTURA, CONUN TRONCODE 2 1/2 " MINIMO DAP (DIAMETRO DE ALTURA DE PECHO) DE 1.50 MTS Y CEPELLON CON VOLUMEN DE RAICES DE 35 A 50 CMS DE DIAMETRO, INCLUYE MANO DE OBRA EQUIO DE SEGURIDAD, MANIOBRAS DE CARGA Y DESCARGA , FLETE , PLANTACION , EXCAVACION Y RELLENOS.</t>
  </si>
  <si>
    <t>JAR-01</t>
  </si>
  <si>
    <t>MODULO INFANTIL RECREATIVO PREFABRICADO A BASE DE TUBO DE 3" CED. 30 , PISOS ACERO TROQUELADO, ACCESORIOS DE PLASTICO Y PLASTICPANEL, CUERDAS CON ALMA DE ACERO , MEDIDAS APROXIMADAS DE 6x5 mts Y 2.50 DE ALTURA .</t>
  </si>
  <si>
    <t>FABRICACION E INSTALACIÓN DE ESTRUCTURA PARA GRADAS SEGÚN DISEÑO A BASE DE COLUMNA DE IPR DE 10X4", TRABES DISEÑADA CON PLACA A36 DE 1/4 " Y PATÍN DE PLACA 1/4", POLIN MONTEN PARA RECIBIR LAMINA DE 6" CAL. 14 , CONTRAVIENTOS DE 1/2 CON TERMINACIÓN ROSCADA Y ATIEZADOREA ENTRE POLINESIA DE PTR DE 1", PLACA BASE DE 1/2 " Y CARBONES DE REFUERZO DEL MISMO ESPESOR, DADO DE CONCRETO DE FC' 250 KG/CONCRETO Y ANCLA DE 1"</t>
  </si>
  <si>
    <t>GR-19</t>
  </si>
  <si>
    <t>PINTURA EN ASIENTOS GRADAS CON PINTURA DE TRAFICO PESADO , INCLUYE  DOS DE PINTURA, MATERIAL, HERRAMIENTA Y MANO DE OBRA (COLOR SEGÚN SUPERVISION)</t>
  </si>
  <si>
    <t>GR-18</t>
  </si>
  <si>
    <t>LOSA DE CONCRETO DE 10CM DE PERALTE ARMADA CONVARILLA DE 3/8" , EN AMBOS SENTIDOS CON NARIZ VOLADA DE 0.10M Y CHAFLAN, CONCRETO F'C=150KG/CM2, HECHO EN OBRA.P.U.O.T.</t>
  </si>
  <si>
    <t>GR-14</t>
  </si>
  <si>
    <t xml:space="preserve">COLUMNA 30X30 CMS . DE CONCRETO F'C=200 K/CM2 ARMADO CON 4 VARILLAS. DE 1/2" Y 4 VARILLAS DE 5/8"  Y ESTRIBOS DE 1/4" @ 17 CMS. (INCLUYE: CIMBRA, MATERIAL, MANO DE OBRA Y HERRAMIENTA) DE 2.5  MT DE ALTURA </t>
  </si>
  <si>
    <t>GR-13</t>
  </si>
  <si>
    <t xml:space="preserve">CASTILLO "K1" 15X15 CMS . DE CONCRETO F'C=200 K/CM2 ARMADO CON 4 VARILLAS. DE 3/8" DE ZAPATA A CADENA DE DESPLANTE Y ESTRIBOS DE 1/4" @ 20 CMS., EN BASE DE TINACO (INCLUYE: CIMBRA, MATERIAL, MANO DE OBRA Y HERRAMIENTA) DE 0.70  MT DE ALTURA </t>
  </si>
  <si>
    <t>GR-12</t>
  </si>
  <si>
    <t>MURO DE BLOCK DE CONC. 15X20X40,  ACABADO COMUN,  ASENTADO CON MORTERO CEMENTO-ARENA 1:4.  (INCLUYE MATERIAL,MANO DE OBRA Y HERRAMIENTA)</t>
  </si>
  <si>
    <t>GR-11</t>
  </si>
  <si>
    <t>IMPERMEABILIZACION EN ZAPATAS CON UNA CAPA DE IS ASFALTICO (FESTER) O SIMILAR. (INCLUYE: MATERIAL , MANO DE OBRA Y HERRAMIENTA).</t>
  </si>
  <si>
    <t>GR-10</t>
  </si>
  <si>
    <t>CIMBRADO,ARMADO Y COLADO DE CADENA DE 0.15X0.15 MTS, ARMADA CON 4 VARILLAS No.3 (3/8") Y ESTRIBOS DEL No.2 (1/4") @ 20CMS,CONCRETO F'C=150KG/CM2 (INCLUYE MATERIAL, MANO DE OBRA, HERRAMIENTAS Y TODO LO NECESARIO PARA SU EJECUCIÓN)</t>
  </si>
  <si>
    <t>GR-09</t>
  </si>
  <si>
    <t xml:space="preserve"> CIMBRADO,ARMADO Y COLADO DE CADENA DE 0.15X0.15 MTS, ARMADA CON 4 VARILLAS No.3 (3/8") Y ESTRIBOS DEL No.2 (1/4") @ 20CMS,CONCRETO F'C=150KG/CM2 (INCLUYE MATERIAL, MANO DE OBRA, HERRAMIENTAS Y TODO LO NECESARIO PARA SU EJECUCIÓN)</t>
  </si>
  <si>
    <t>GR-08</t>
  </si>
  <si>
    <t xml:space="preserve">      ANCLAJE DE CASTILLO "K1" 15X20 CMS . DE CONCRETO F'C=200 K/CM2 ARMADO CON 4 VARILLAS. DE 3/8" DE ZAPATA A CADENA DE DESPLANTE Y ESTRIBOS DE 1/4" @ 20 CMS.,  (INCLUYE: CIMBRA, MATERIAL, MANO DE OBRA Y HERRAMIENTA) DE 0.70  MT DE ALTURA </t>
  </si>
  <si>
    <t>GR-07</t>
  </si>
  <si>
    <t>MURO DE ENRASE EN CIMENTACIÓN CON BLOCK DE CONCRETO 15X20X40 CMS, ACENTADO CON MORTERO CEMENTO-ARENA PROP.1:4 Y RELLENO DE CONCRETO POBRE ( INCLUYE MATERIALES, MANO DE OBRA, HERRAMIENTAS Y TODO LO NECESARIO PARA SU EJECUCIÓN) .</t>
  </si>
  <si>
    <t>GR-06</t>
  </si>
  <si>
    <t xml:space="preserve">ARMADO Y COLADO DE ZAPATA CORRIDA Z1 DE CONCRETO F'C=200 KG/CM2 DE SECCIÓN 0.75X0.15M DE ALTURA, ARMADA CON VARILLA DE 3/8" EN AMBOS SENTIDOS @ 20 CMS. Y CADENA INTEGRADA DE 20X25  CMS. ARMADA CON 4 VS. DE 3/8" SEGUN SEGÚN INDICACIONES EN EL PLANO EXTRUCTURAL </t>
  </si>
  <si>
    <t>GR-05</t>
  </si>
  <si>
    <t xml:space="preserve">    PLANTILLA DE CONCRETO F'C=100KG/CM2 DE 5 CM DE ESPESOR HECHO EN OBRA . (INCLUYE: MANO DE OBRA  Y HERRAMIENTA)</t>
  </si>
  <si>
    <t>GR-04</t>
  </si>
  <si>
    <t>GR-03</t>
  </si>
  <si>
    <t xml:space="preserve">EXCAVACIÓN DE TERRENO EN OBRA  PARA CIMENTACIÓN CON RETROEXCAVADORA Y/O A MANO  ( INCLUYE AFINE DE TERRENO, HERRAMIENTA, EQUIPO Y RETIRO DE MATERIAL FUERA DE OBRA) </t>
  </si>
  <si>
    <t>GR-02</t>
  </si>
  <si>
    <t>GR-01</t>
  </si>
  <si>
    <t xml:space="preserve"> TRAMITE ANTE CFE PARA LA CONEXIÓN DEL SUMINISTRO DE ENERGIA ELECTRICA, INCLUYE VISITAS A CFE Y LLENADO DE SOLICITUDES ESPECIALES, PAGO DE DEPOSITO EN GARANTIA, GESTIONES Y TODO LO NECESARIO PARA LA CONEXIÓN DEL SERVICIO</t>
  </si>
  <si>
    <t>IE-19</t>
  </si>
  <si>
    <t xml:space="preserve">    SUMINISTRO Y COLOCACIÓN DE CONECTOR PONCHABLE BIMETALICO, INCLUYE CONEXIÓN, CINTA VULCANIZABLE, SUPER 23, CINTA VINILICA SUPER 33 3M, DESPERDICIO, LIMPIEZA DEL ÁREA DE TRABAJO MATERIALES, MANO DE OBRA, EQUIPO, SEÑALAIENTOS DE PROTECCCION Y TODO LO NECESARIO PARA SU CORRECTA EJECUCION.</t>
  </si>
  <si>
    <t>IE-18</t>
  </si>
  <si>
    <t xml:space="preserve">         SUMINISTRO Y COLOCACIÓN DE CABLE DE ALUMINIO TRIPLEX CALIBRE 6, INCLUYE CONEXIÓN, DESPERDICIO, LIMPIEZA DEL ÁREA DE TRABAJO MATERIALES, MANO DE OBRA, EQUIPO, SEÑALAIENTOS DE PROTECCCION Y TODO LO NECESARIO PARA SU CORRECTA EJECUCION.</t>
  </si>
  <si>
    <t>IE-17</t>
  </si>
  <si>
    <t>SUMINISTRO Y COLOCACION DE CABLE DE COBRE MARCA VIAKON CALIBRE 12 INCLUYE CONEXIÓN Y DESPERDICIOS..</t>
  </si>
  <si>
    <t>IE-16</t>
  </si>
  <si>
    <t>PARQUE</t>
  </si>
  <si>
    <t>CANCHA</t>
  </si>
  <si>
    <t xml:space="preserve">         SUMINISTRO E INSTALACIÓN DE TUBO DE PVC DE 1 1/4" O TIPO PESADO, INCLUYE EXCAVACION, RELLENO Y COMPACTADO CEMENTO Y ACOPLAMIENTO.</t>
  </si>
  <si>
    <t xml:space="preserve">         SUMINISTRO Y COLOCACIÓN DE POSTE  CÓNICO CIRCULAR ROJO OXIDO DE 9M DE ALTURA, CON UNA PERCHA, DE LAMINA NEGRA CAL. 12 SAE 1008, PLACA BASE DE 1/8" DE 279MMX 279MM, BASE DE CAÑA DE 150MM Y PUNTA DE CAÑA 73MM, INCLUYE TORNILLERÍA, MANIOBRA DE IZADO, FLETE, ACABADO DE PINTURA ESMALTE EN COLOR QUE INDIQUE LA SUPERVISIÓN.</t>
  </si>
  <si>
    <t xml:space="preserve">  FABRICACION DE EMPOTRAMIENTO PARA REFLECTORES A BASE EXISTENTE CON ESPACIO PARA 6 REFLECTORES, INCLUYE INSTALACION EN POSTE METALICO DE 9MTS, EXISTENTE, MANO DE OBRA, MATERIALES TORNILLERIA, PINTURA ESMALTE COLOR INDICADO POR SUPERVISION, PROTECCION DE OBRA, EQUIPO DE SEGURIDAD Y TODO LO NECESARIO PARA SU CORRECTA EJECUCION.</t>
  </si>
  <si>
    <t xml:space="preserve">  SUMINISTRO Y COLOCACIÓN DE SISTEMA DE CONTROL DE ALUMBRADO AUTOMÁTICO, 2 FASES, 50 AMP. OPERADO CON FOTOCELDA, PROTECCIÓN NR3, INCLUYE CONEXIONES Y EL SEÑALAMIENTO PARA LA PROTECCIÓN DE OBRA NECESARIO.</t>
  </si>
  <si>
    <t>SUMINISTRO Y COLOCACION DE CENTRO DE CARGA PARA INTERPERIE N3R MARCA SQUARE D DE 24 CIRCUITOS PARA CONTROL DE ALUMBRADO DE CAMPO DE FUTBOL, QUE INCLUYE 4 INTERRUPETORES TERMOMAGNETICOS DE 2X20A SQUARE D, COLOCACION , MANO DE OBRA, TORNILLERIA, Y TODO LO NECESARIO PARA SU CORRECTO FUNCIONAMIENTO.</t>
  </si>
  <si>
    <t>RETIRO DE SISTEMA DE ILUMINACION EXISTENTE QUE CONTEMPLA 4 REFLECTORES DE ADITIVOS METALICOS DE 1500W, QUE INCLUYE MANIOBRA DE RETIRO DE REFLECTORES EXISTENTES, DECONEXION DE LOS MISMOS, EQUIPO DE PROTECCION Y SEGURIDAD PARA OBRA Y PERSONAL TECNICO, SEÑALIZACION DE OBRA Y TODO LO NECESARIO PARA SU CORRECTO FUNCIONAMIENTO.</t>
  </si>
  <si>
    <t xml:space="preserve">         SUMINISTRO Y COLOCACION DE SISTEMA DE MEDICION 5*100A, 2 FASES, 3 HILOS, INCLUYE: CABLEADO, MEDICION, CABLEADO, MUFA, HUB, SISTEMA DE TIERRAS, TTM PRINCIPAL 2*70A, CONEXION, MATERIALES, MANO DE OBRA Y TODO LO NECESARIO PARA SU CORRECTA EJECUCION.</t>
  </si>
  <si>
    <t>SUMINISTRO E INSTALACION DE INTERRUPTORES DE SEGURIDAD DE 2X40AMP, PARA COLOCAR EN POSTES DE ALUMBRADO DEPORTIVO, QUE INCLUYE MANIOBRA DE COLOCACION EN POSTE DE 9MTS EXISTENTE, MANO DE OBRA, CIERRE DE CONEXIONES, TORNILLERIA, PROTECCION DE OBRA Y EQUIPO DE SEGURIDAD DE PERSONAL TECNICO, Y TODO LO NECESARIO PARA SU CORRECTO FUNCIONAMIENTO</t>
  </si>
  <si>
    <t xml:space="preserve"> '         SUMINISTRO Y COLOCACIÓN DE LUMINARIA DE LED PUNTA DE POSTE MODELO GMNPSD-44W, 3500LM, 4100K  INCLUYE: POSTE CIRCULAR DE 2.5MT DE ALTURA, DE LAMINA NEGRA CAL. 12 SAE 1008, , INCLUYE TORNILLERÍA, MANIOBRA DE IZADO, FLETE, ACABADO DE PINTURA ESMALTE EN COLOR QUE INDIQUE LA SUPERVISIÓN.</t>
  </si>
  <si>
    <t xml:space="preserve">        SUMINISTRO Y COLOCACION DE REGISTRO PREFABRICADO  DE CONCRETO ARMADO DE 33X33X40 CMS. CON MARCO Y TAPA DE ÁNGULO GALVANIDO DE 1 1/2"X6MM, INCLUYE ACARREO, FABRICACIÓN, MATERIALES, EXCAVACIÓN, COLOCACIÓN, NIVELACIÓN, LIMPIEZA DEL ÁREA DE TRABAJO.</t>
  </si>
  <si>
    <t xml:space="preserve">       FABRICACION DE MURETE DE CONTROL A BASE DE BLOCK Y CONCRETO ARMADO DE 0.80X2X0.40MTS, ACABADO APLANADO RUSTICO Y PINTURA VINILICA BLANCA COLOR BLANCO, CON PUERTA DE METAL DESPLEGADO, CERROJO. INCLUYE MATERIALES, AMNO DE OBRA Y TODO LO NECESARIO PARA SU CORRECTA ELABORACION.</t>
  </si>
  <si>
    <t xml:space="preserve">        SUMINISTRO Y COLOCACION DE  BASE DE CONCRETO DE 40*40 SUPERIOR, 70*70 EN BASE Y 100 CM DE ALTURA , FC-200 KG/CM2, CON ANCLA ARMADA GALVANIZADA CON REDONDO DE 3/4" A36 ARMADO DE 4 BASTONES DE 75CM, INCLUYE CIMBRA, SUMINISTRO Y FABRICACIÓN DE CONCRETO, COLADO, VIBRADO Y DESCIMBRADO,EXCAVACION, RELLENO Y COMPACTADO  LIMPIEZA DEL ÁREA DE TRABAJO Y LO NECESARIO.</t>
  </si>
  <si>
    <t xml:space="preserve">         RELLENO Y COMPACTADO CON MATERIAL PRODUCTO DE LA EXCAVACION, INCLUYE INCORPORACION DE HUMEDAD, TENDIDO Y COMPACTADO POR MEDIOS MECANICOS Y EL SEÑALAMINETO DE OBRA NECESARIO.</t>
  </si>
  <si>
    <t xml:space="preserve">         EXCAVACION A MANO DE MATERIAL TIPO II, INCLUYE AFINE DE FONDO Y TALUD, LOCALIZACION DE DUCTO EXISTENTE, CORTE, RETIRO DE MATERIAL SOBRANTE Y EL SEÑALAMIENTO DE OBRA NECESARIO.</t>
  </si>
  <si>
    <t>LIMPIEZA FINA PARA ENTREGA FINAL CON AGUA Y JABÓN, INCLUYE: MANO DE OBRA, MATERIALES Y HERRAMIENTA NECESARIA</t>
  </si>
  <si>
    <t>CM-23</t>
  </si>
  <si>
    <t xml:space="preserve">    'ACARREO DE MATERIAL PRODUCTO DE ESCOMBRO DE OBRA FUERA DEL AREA DE TRABAJO, MEDIDO SUELTO  INCLUYE: CARGA Y DESCARGA .</t>
  </si>
  <si>
    <t>CM-22</t>
  </si>
  <si>
    <t>TRAZO Y COLOCACIÓN DE PINTURA DE ESMALTE MARCA COMEX O SIMILAR EN ÁREA DE CANCHA DE USOS MÚLTIPLES Y TABLEROS COLORES INDICADOS EN PROYECTO. INCLUYE SUMINISTRO DE MATERIAL,LIJADO EN MUROS ANDAMIOS, HERRAMIENTAS, LIMPIEZA Y MANO DE OBRA.</t>
  </si>
  <si>
    <t>CM-21</t>
  </si>
  <si>
    <t>SUMINISTRO Y COLOCACIÓN DE ESTRUCTURA PARA TABLEROS Y PORTERIA EN CANCHA DE USOS MULTIPLES DIMENSIONES SEÑALADAS EN PROYECTO, CON PERFIL TUBULAR DE 3" C-250. COMO SE INDICA EN PROYECTO,ACABADO CON PINTURA COLOR BLANCO.INCLUYE SUMINISTRO DE MATERIAL,MANO DE OBRA,HERRAMIENTAS, ACARREO Y TODO LO NECESARIO PARA SU CORRECTA EJECUCIÓN.</t>
  </si>
  <si>
    <t>CM-20</t>
  </si>
  <si>
    <t xml:space="preserve"> SUMINISTRO Y APLICACIÓN DE PINTURA EN MUROS EXTERIORES Y GRADAS CON PINTURA VINIMEX COMEX O SIMILAR, INCLUYE UNA MANO DE SELLADOR Y DOS MANOS DE PINTURA , HERRAMIENTA MENOR Y MANO DE OBRA</t>
  </si>
  <si>
    <t>CM-19</t>
  </si>
  <si>
    <t xml:space="preserve">     APLANADO FLOTEADO ACABADO FINO EN MUROS EXTERIORES Y PERALTES DE GRADAS , CON MORTERO CEMENTO ARENA 1:4 , INCLUYE MATERIAL , HERRAMIENTA Y MANO DE OBRA.</t>
  </si>
  <si>
    <t>CM-18</t>
  </si>
  <si>
    <t xml:space="preserve">COLOCACIÓN DE DADO DE 40X40CM ARMADO CON 8 VAR DE 3/8", E NO 2 @ 20CM  Y ANCLAS PARA PORTERÍAS Y TABLEROS.INCLUYE TRAZO,EXCAVACIÓN,SUMINISTRO Y COLOCACIÓN DE ANCLAS,COLADO Y TODO LO NECESARIO PARA SU CORRECTA EJECUCIÓN. </t>
  </si>
  <si>
    <t>CM-17</t>
  </si>
  <si>
    <t>JUNTA CONSTRUCTIVA DE CELOTEX DE 1 CM DE ESPESOR PARA MOVIMIENTOS DE CONTRACCION Y DILATACION DE LA FIRME DE CONCRETO  EN AMBOS SENTIDOS SENTIDOS ENTRE PIEDRAS PLANOS.  (INCLUYE:CORTE CON DISCO,MATERIAL MANO DE OBRA ,HERRAMIENTA Y EQUIPO).</t>
  </si>
  <si>
    <t>CM-16</t>
  </si>
  <si>
    <t>COLOCACIÓN DE FIRME CON CONCRETO PREMEZCLADO FC"=200KG/CM2,AGREGADO 3/4",REVENIMIENTO 12CM,10CM DE ESPESOR.INCLUYE SUMINISTRO DE MATERIAL, COLOCACION DE MALLA ELECTRO-SOLDADA 6-6/10-10,HERRAMIENTAS,CURADO, MANO DE OBRA Y TODO LO NECESARIO PARA SU CORRECTA EJECUCIÓN.</t>
  </si>
  <si>
    <t>CM-15</t>
  </si>
  <si>
    <t xml:space="preserve">RELLENO CON MATERIAL PRODUCTO DE BANCO PARA CONFORMACION DE PLANCHA A NIVELES INDICADOS, INCLIUYE ACARREOS DENTRO DE LA OBRA </t>
  </si>
  <si>
    <t>CM-14</t>
  </si>
  <si>
    <t xml:space="preserve">         RELLENO DE CEPAS CON MATERIAL EXCEDENTE DE EXCAVACIÓN A UNA PROFUNDIDAD DE 0.00 A 1.200M.INCLUYE COMPACTACIÓN POR MEDIOS MECÁNICOS HASTA AL 90% PVSM,AGUA,ACARREOS,HERRAMIENTAS Y MANO DE OBRA.</t>
  </si>
  <si>
    <t>CM-13</t>
  </si>
  <si>
    <t xml:space="preserve">           COLOCACIÓN  DE IMPERMEABILIZANTE EN CIMENTACIÓN BASE SOLVENTE MARCA SIKA O SIMILAR, UNA MANO CON HIDRA-PRIMER Y UNA CON IMPERMEABILIZANTE SIKA.INCLUYE: SUMINISTRO DE MATERIAL Y MANO DE OBRA.</t>
  </si>
  <si>
    <t>CM-12</t>
  </si>
  <si>
    <t xml:space="preserve">      CADENA DE CERRAMIENTO DE CONCRETO SECCIÓN 0.15 X 0.20 M CON CONCRETO F'C= 200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</si>
  <si>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CM-11</t>
  </si>
  <si>
    <t>COLADO DE CASTILLOS AHOGADOS CON CONCRETO F´C= 200 KG/CM2 HECHO EN OBRA, INCLUYE: MATERIAL, HERRAMIENTA Y MANO DE OBRA.</t>
  </si>
  <si>
    <t>CM-10</t>
  </si>
  <si>
    <t>CADENA DE DESPLANTE DE CONCRETO SECCIÓN 0.15 X 0.20 M CON CONCRETO F'C= 200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</si>
  <si>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CM-09</t>
  </si>
  <si>
    <t>CM-08</t>
  </si>
  <si>
    <t>COLADO DE ZAPATA CORRIDA DE 0.10X0.50 M CON CONCRETO PREMEZCLADO F´C= 250 KG/CM2 GRAVA DE 3/4, TIRO DIRECTO,REV. 10 CM. INCLUYE: SUMINISTRO DE MATERIALES, ACARREO, LIMPIEZA, MANO DE OBRA Y TODO LO NECESARIO PARA SU CORRECTA ELABORACION.</t>
  </si>
  <si>
    <t>CM-07</t>
  </si>
  <si>
    <t>COLOCACION DE CIMBRA EN ZAPATA CORRIDAY TRABE INTEGRADA MADERA PRIMERA, HASTA 30 CM 2 CARAS 3 USOS. INCLUYE: SUMINISTROS DE MATERIAL, HABILITADO, LIMPIEZA, DESCIMBRA, ACARREO, HERRAMIENTAS, MANO DE OBRA Y TODO LO NECESARIO PARA SU CORRECTA EJECUCION.</t>
  </si>
  <si>
    <t>CM-06</t>
  </si>
  <si>
    <t>ACERO DE CIMENTACION, DIAMETROS DE ACUERDO A LO ESPECIFICADO EN EL PROYECTO, FY= 4200 KG/CM2 INCLUYE: HABILITADO, COLOCACION DE ACERO, MATERIALES, CONSUMIBLES, EQUIPO, HERRAMIENTA, MANO DE OBRA.</t>
  </si>
  <si>
    <t>CM-05</t>
  </si>
  <si>
    <t>CM-04</t>
  </si>
  <si>
    <t>EXCAVACION POR CUALQUIER MEDIO EN CEPAS EN MATERIAL TIPO "B" EN SECO, PROFUNDIDAD DE 0.00 A 1.50 MTS, INCLUYE: AFINE, AFLOJE Y EXTRACCION, AMACICE AFINE Y LIMPIEZA DE LA PLANTILLA Y TALUDES, CONSERVACION DEL TALUD 1:1.5, EXTRACCION DE AZOLVES, CARGA A CAMION Y ACARREO.</t>
  </si>
  <si>
    <t>CM-03</t>
  </si>
  <si>
    <t>DESPALME DE TERRENO, DE EL AREA A CONSTRUIR. PARA NIVELACION (INCLUYE: MANO DE OBRA Y HERRAMIENTA Y ACARREO FUERA DE LA OBRA)</t>
  </si>
  <si>
    <t>CM-02</t>
  </si>
  <si>
    <t>TRAZO, NIVELACION DE TERRENO PARA DEAPLANTES DE  ESTRUCTURAS, ESTABLECIENDO EJES AUXILIARES, PASOS,REFERENCIAS, CRUCETAS Y MOJONERAS MEDIOS MANUALES</t>
  </si>
  <si>
    <t>CM-01</t>
  </si>
  <si>
    <t>PERFIL CUADRADO DE 2 1/2" PARA PROTECCIONES DE BALONES 10 MTS DE LARGO POR 4 M DE ALTO CON MODULOS DE REJACERO, INCLUYE: PINTURA DE ESMALTE COLOR SEGÚN SUPERVISION.</t>
  </si>
  <si>
    <t>PROTECION DE BALONES</t>
  </si>
  <si>
    <t>SUMINISTRO Y COLOCACION DE POSTE DE 2" PARA  MODULO DE REJACERO DE 2X2.5mts ,3  ABRAZADERAS Y LO NECESARIO PARA SU CORRECTA INSTALACION</t>
  </si>
  <si>
    <t>SUMINISTRO Y COLOCACION DE PORTON DE ACCESO DE HERRERIA MARCO DE HERRERIA Y PANEL DE REJACERO  SEGÚN DISEÑO MEDIDAS DE 2.00 X2.00 , HOJAS CORREDIZAS, PINTURA VERDE</t>
  </si>
  <si>
    <t xml:space="preserve">COLOCACIÓN DE DADO DE 40X40CM ARMADO CON 8 VAR DE 3/8", E NO 2 @ 20CM  Y ANCLAS PARA PROTECCION DE BALONES.INCLUYE TRAZO,EXCAVACIÓN,SUMINISTRO Y COLOCACIÓN DE ANCLAS,COLADO Y TODO LO NECESARIO PARA SU CORRECTA EJECUCIÓN. </t>
  </si>
  <si>
    <t>MURO DE BLOCK HUECO DE 15X20X40 CM (40 KG/CM2) ACABADO APARENTE, ASENTADO CON MEZCLA CEMENTO ARENA 1:4, CELDAS RELLENAS DE CONCRETO F'C=150 K/CM2 CON ACABADO APARENTE  INLC. ELEVACIÓN, ACARREO HORIZONTAL EN CARRETILLA A UNA DISTANCIA DE 8.00 MTS INCLUYE MATERIAL, MANO DE OBRA, HERRAMIENTA. P.U.O.T. Y LO NECESARIO PARA SU CORRECTA EJECUCION.</t>
  </si>
  <si>
    <t>44.51</t>
  </si>
  <si>
    <t>19.11</t>
  </si>
  <si>
    <t>RED SANITARIA A BASE DE TUBO PVC SANITARIO REFORZADO  DE CEMENTAR DE 4" EN TRAMO DE 6 M INCLUYE: EXCAVACION, RELLENO, INTERCONEXION, MATERIAL, MANO DE OBRA, HERRAMIENTA DE CORTE Y TODO LO NECESARIO PARA LA CORRECTA EJECUCION DEL P.U.O.T</t>
  </si>
  <si>
    <t>MB-32</t>
  </si>
  <si>
    <t>INODORO CORTO MCA. ORION Y/O SIMILAR COLOR BLANCO INCL: ASIENTO CON TAPA, CUELLO, PIJAS, LLAVE DE ANGULO, MANGUERA, ACCESORIOS,MATERIALES DE CONSUMO, HERRAMIENTA Y MANO DE OBRA. P.U.O.T.</t>
  </si>
  <si>
    <t xml:space="preserve">      BIODIGESTOR COMPLETO DE 600 LTS ROTOPLAS Y/O SIMILAR. INCL. VALVULA, TAPA, EXCAVACION, RELLENO, HERRAMIENTA, MANO DE OBRA Y TODO LO NECESARIO PARA SU COMPLETA EJECUCION. PU.O.T.</t>
  </si>
  <si>
    <t>BIODIGESTOR</t>
  </si>
  <si>
    <t>MB-33</t>
  </si>
  <si>
    <t>MB-34</t>
  </si>
  <si>
    <t xml:space="preserve">      PLANTILLA CONCRETO F'C=100 KG/CM2 DE 5 CM., INCLUYE: COMPACTACION DEL FONDO Y CURADO.</t>
  </si>
  <si>
    <t>MB-35</t>
  </si>
  <si>
    <t>MB-36</t>
  </si>
  <si>
    <t>MB-37</t>
  </si>
  <si>
    <t>MB-38</t>
  </si>
  <si>
    <t>MB-39</t>
  </si>
  <si>
    <t>MB-40</t>
  </si>
  <si>
    <t>MB-41</t>
  </si>
  <si>
    <t>MB-42</t>
  </si>
  <si>
    <t>MB-43</t>
  </si>
  <si>
    <t>MB-44</t>
  </si>
  <si>
    <t>MB-45</t>
  </si>
  <si>
    <t>EXCAVACIÓN A MAQUINA EN MATERIAL TIPO "B" A CIELO ABIERTO, DE
0.00 A 2.00 MTS DE PROFUNDIDAD, SIN PRESENCIA DE AGUA.
INC. ALMACENAMIENTO DEL PRODUCTO A ORILLAS DE LA
ZANJA, HERRAMIENTA Y MANO DE OBRA</t>
  </si>
  <si>
    <t>CISTERNA</t>
  </si>
  <si>
    <t>LOSA DE CIMENTACION A BASE DE DE CONCRETO F'C=200
KG/CM2 CON CONTRATRABE E  IMPERMEABILIZANTE INTEGRADO MARCA
FESTEGRAL O SIM. PARA CISTERNA DE 12 CM. DE ESPESOR, REFORZADA CON
ACERO DEL # 3 @ 20 CM. EN AMBAS DIRECCIONES INCLUYE:
CIMBRA COMÚN, MATERIALES, MANO DE OBRA, HERRAMIENTA Y
DESPERDICIOS.</t>
  </si>
  <si>
    <t xml:space="preserve">   COLOCACION E INSTACION DE CENTRO DE CARGA DE 6 CIRCUITOS , INCLUYE PEINADO, SUMINISTRO, COLOCACION, ALIMENTACION DE BASE DE MEDICION CON CABLE DEL THW CAL 10  2 INTERRUPTORES 1X15 A Y TODO LO NECESARIO PARA SU CORRECTA EJECUCION.</t>
  </si>
  <si>
    <t xml:space="preserve">   CADENA DE CERRAMIENTO DE CONCRETO SECCIÓN 0.15 X 0.20 M CON CONCRETO F'C= 250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</si>
  <si>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APLANADO INTERIOR CON MORTERO CEMENTO-ARENA 1:4 ACABADO PULIDO A PLOMO Y REGLA DE 1.5 CMS. DE ESPESOR A CUALQUIER NIVEL, INCLUYE; SUMINISTRO DE TODOS LOS MATERIALES, ACARREOS HASTA EL LUGAR DE SU UTILIZACION, PICADO Y HUMEDECIMIENTO DE LAS AREAS, ELABORACION DEL
MORTERO, PERFILADO, PLOMEADO EN MURO, REMATES, EQUIPO, HERRAMIENTA MENOR, MANO DE OBRA</t>
  </si>
  <si>
    <t xml:space="preserve">ELEBORACION DE TAPA A BASE DE  LAMINA PARA CISTERNA CON CONTRA MARCO DE 60X60 CM </t>
  </si>
  <si>
    <t xml:space="preserve">Domo PTZ IP 4 Megapixel / 36X Zoom / 200 mts IR / AutoSeguimiento 2.0 / Detección de rostros / WDR / Hi-PoE / EIS / Deep learning / Exterior IP67. Formato de compresión: H.265+ / H.265 / H.264+ / H.264. Soporta ONVIF, CGI Incluye. Transformador de 24 Vca, 60 VA cuenta con fusible interno fácilmente intercambiable. Marca: HIKVISION. Modelo: DS-2DF8436IX-AEL ,Protector PoE Contra Descargas Atmosféricas Ideal Para Enlaces Inalámbricos Gigabit y Cámaras IP Con Tecnología Híbrida SASD y Tubo Descarga De Gas. Marca: Transtector. Modelo: ALPU-F140 Regulador de voltaje (AVR), CON 6 tomacorrientes con supresión de sobretensiones, respaldo de batería y regulación automática de voltaje AVR. Marca: FORZA. Modelo: NT-751,Kit de 2 radios C5X con antenas N5-X25-2PACK (25 dBi), rango de frecuencia extendida (4.9 a 6.4 GHz), incluye inyector POE, Configuración, acarreo, colocación, instalación y puesta en marcha de equipos. Marca: MIMOSA NETWORKS. Modelo: C5X ,Acceso MU-MIMO 4x4:4ac, 4.9-6.4 GHz,IP 67, Conectorizado,Hasta 100 clientes en modo WiFi, Punto-Multipunto hasta 1.5 Gbps, 4 conectores N-hembra. Marca: MIMOSA NETWORKS. Modelo: A5C ,Antena Sectorial MIMO 4X4 de 45&amp;deg;, 4.9 - 6.4 GHz, IP55, Ganancia de 22 dBi, 4 Conectores N-hembra, Montaje y cables incluidos. Marca: MIMOSA NETWORKS. Modelo: N5-45X4 ,Gabinete de Seguridad, Lámina Galvanizada, para 2 Baterías y/o Equipo Similar con Montaje en Poste. Dimensiones exteriores: 533 X 682 X 348 mm (Ancho x Alto x Profundidad). Color: Beige,Switch WISP PoE 6 puertos Gigabit, entrada PoE pasivo de 37-53 Vcd. Incluye Adaptador PoE para Switch WISP modelo NPOE54V80W. Marca: NETONIX. Modelo: WS6MINI ,Gabinete Exterior IP65 para Switch WISP WS6MINI en Gabinete Metálico para Usos Múltiples, instalación en Muro (461 x 405 x 273 mm).Suministro e Instalación de Poste metálico cónico hexagonal galvanizado en caliente de 12 metros para sistema de CCTV, incluye armado y juego de anclas para porte para cimentación. Mano de obra por concepto de acarreo, Instalación y Cimentación dado de concreto hidráulico para colocación de poste de CCTV, Instalación Eléctrica suministrada 110V de centro de carga a al poste de CCTV.NVR 12 Megapixel (4K) 32 Canales IP Compresión de vídeo: H.265+ / H.265 / H.264+ / H.264.,Soporta HOT SWAP con arreglo RAID 0,1,5,10, 16 HDD´s de hasta 10TB Cargado con 8 Discos de 4TB (8x4TB) Optimizado para Aplicaciones de Video Vigilancia, 2 Tarjetas de Red, Salida HDMI en 4K independiente. Soporta audio bidireccional (audio de dos vias). Soporta tecnologia ANR con cámara IP HIKVISION cuando la red esta desconectada. </t>
  </si>
  <si>
    <t>SIST</t>
  </si>
  <si>
    <t>TOTAL SISTEMA DE VIDEOVIGILANCIA</t>
  </si>
  <si>
    <t>JYM-01</t>
  </si>
  <si>
    <t>JYM-03</t>
  </si>
  <si>
    <t>ELABORACION DE CESTOS DE BASURA SEGÚN DISEÑO MARCA JUMBO CODIGO DD-110 MODELO BOTE TOKYO O SIMILAR .  P.U.O.T. Y LO</t>
  </si>
  <si>
    <t>ELABORACION DE ROTULO CON LOGOTIPOS SEGÚN DISEÑO POR SUPERVISION, A BASE DE PINTURA ESMALTE . INCLUYE MATERIALES MANO DE OBRA Y HERRAMIENTAS.</t>
  </si>
  <si>
    <t xml:space="preserve">TOMA DE AGUA POTABLE DE 3"X1/2" CON TUBO KITEC DE 1/2" DE DIÁMETRO. INCLUYE: ABRAZADERA DE PVC TIPO-II, CON VÁLVULA DE INSERCIÓN Y SACABOCADO INTEGRADO FLOTAP DE 3"X3/4", REDUCCIÓN DE 3/4" A 1/2", INSERTOS Y CONECTORES PARA KITEC, TUBO KITEC DE 1/2" DE DIÁMETRO VÁLVULA DE ÁNGULO TIPO BOLA, VÁLVULA MUNICIPAL DE BLOQUEO SENCILLO, CAJA DE PROTECCIÓN DE PVC (EN LA PARTE SUPERIOR DE 17"X11 3/4" Y BASE DE 15 3/4"X21") POR 12" DE ALTURA COLOCADA SOBRE PLANTILLA DE MORTERO DE CEMENTO-ARENA 1:3 DE 6 CMS. DE ESPESOR, PREVIO EL NIVELADO Y COMPACTACIÓN DEL TERRENO NATURAL. MATERIALES, MANO DE OBRA Y HERRAMIENTA. PARA RED DE AGUA POTABLE DE PVC HIDRÁULICO DE 3" (76 MM) DE DIÁMETRO. SONDEOS PARA LOCALIZACIÓN DE LA TOMA, DEMOLICIONES NECESARIAS PARA SU INSTALACIÓN, REPARACIÓN PROVISIONAL DE TOMA DOMICILIARIA; </t>
  </si>
  <si>
    <t>MB-46</t>
  </si>
  <si>
    <t>MB-47</t>
  </si>
  <si>
    <t>SUMINISTRO Y COLOCACION DE TINACO DE 1,100 LTS , INCLUYE ELECTRONIVEL, ALIMENTACION,  VALVULA, TAPA,FILTRO DE PASO, ELEVACION, COLOCACION DE BASE EN TECHO DE BAÑOS CON BLOCK  SEGÚN DISEÑO POR SUPERVISION  Y  LO NECESARIO PARA INSTALACION Y FUNCIONAMIENTO</t>
  </si>
  <si>
    <t xml:space="preserve">      SALIDA HIDRAULICA CON TUBERIA PVC 13 MM. INCL. PIEZAS ESPECIALES DE P.V.C., PEGAMENTO PVC, LIJA, CINTA TEFLON, DESPERDICIOS, HERRAMIENTA, LLAVE NARIZ  Y MANO DE OBRA. P.U.O.T.</t>
  </si>
  <si>
    <t>PLACA DE INAURACION DE OBRA , (CHECAR MEDIDAS YA UTILIZADAS) EN BRONCE CON LEYENDA PROPORCIONADA ´POR LA CONTRATANTE.</t>
  </si>
  <si>
    <t>LETRERO DE OBRA CON LONA Y ESTRUCTURA METALICA DE 2.44 X 2.44 MTS INCLUYE COLOACION EN OBRA</t>
  </si>
  <si>
    <t>COLADO DE FIRME DE CONCRETO PARA ANDADORES  ACABADO ESCOBILLADO  DE 10cm DE ESPESOR F´C=200 KG/CM2 REFORZADO CON MALLA ELECTROSOLDADA 6-6, 10/10 , INCLUYE MURO DE BLOCK SUMINISTRO Y COLADO, EXTENDIDO, VIBRADO Y ACARREOS DEL CONCRETO,</t>
  </si>
  <si>
    <t>EXCAVACION POR CUALQUIER MEDIO PARA BIODIGESTOR EN MATERIAL TIPO "B" EN SECO, PROFUNDIDAD DE 0.00 A 3MTS MTS, INCLUYE: AFINE, AFLOJE Y EXTRACCION, AMACICE AFINE Y LIMPIEZA DE LA PLANTILLA Y TALUDES, CONSERVACION DEL TALUD 1:1.5, EXTRACCION DE AZOLVES, CARGA A CAMION Y ACARREO.</t>
  </si>
  <si>
    <t>MB-48</t>
  </si>
  <si>
    <t>MB-49</t>
  </si>
  <si>
    <t>PLANTILLA DE CONCRETO F'C=100KG/CM2 DE 5 CM DE ESPESOR HECHO EN OBRA . (INCLUYE: MANO DE OBRA  Y HERRAMIENTA)</t>
  </si>
  <si>
    <t>SIS-01</t>
  </si>
  <si>
    <t xml:space="preserve">REUBICACION DE APARATOS DE GIM,A LUGAR DESIGNADO POR SUPERVISION, INCLUYE MANIOBRA, ANCLAJE  CON FIRME DE 10 CM DE ESPESOR CON CONCRETO F´C = 200 KG/CM2 </t>
  </si>
  <si>
    <t>LOSA PLANA DE 10 CM DE ESPESOR, FABRICADA CON CONCRETO F´C =250 KG/CM2 AGREG. MAX. 20 MM (3/4) INCLUYE CIMBRAACABADO COMUN, DESCIMBRA, HABILITADO DE ACERO 70 KG DE ACERO DEREFUERZO DE ´3/8 ´´ X M3 DE CONCRETO, MATERIALES, MANO DE OBRA Y EQUIPO.</t>
  </si>
  <si>
    <t>PISO ANTIDERRAPANTE EN BAÑOS INTERCERAMIC  DE 20X30 CM ASENTADO CON ADHESIVO PARA COLOCAR LOSETA CERAMICA,  BOQUILLA CON ARENA INCLUYE: RECORTES Y DESPERDICIOS Y ACARREOS DE LOS MATERIALES A UNA 1A ESTACION A 20 METROS.</t>
  </si>
  <si>
    <t>'PINTURA VINILICA  DE LA LINEA VINIMEX MATE DE LA MARCA COMEX O SIMILARES, SOBRE MUROS APLANADOS, A UNA MANO DE SELLADOR Y DOS MANOS DE PINTURA, INCLUYE: PREPARACIÓN DE LA SUPERFICIE, MATERIALES, MANO DE OBRA, EQUIPO Y HERRAMIENTA. P.U.O.T. Y LO NECESARIO PARA SU CORRECTA EJECUCION.</t>
  </si>
  <si>
    <t>CASTILLO AHOGADO EN HUECO DE MURO DE BLOCK DE 15 CM. DE ANCHO DE TRES HUECOS, CONCRETO F'C=150 KG/CM2 HABILITADO CON 1 ACERO DE REFUERZO #3. INCLUYE:MATERIALES, MANO DE OBRA Y HTAS</t>
  </si>
  <si>
    <t>'IMPERMEABILIZACION EN CADENA DE DESPLANTR CON UNA CAPA DE IS ASFALTICO (FESTER) O SIMILAR. (INCLUYE: MATERIAL , MANO DE OBRA Y HERRAMIENTA).</t>
  </si>
  <si>
    <t>MB-50</t>
  </si>
  <si>
    <t>PRE-03</t>
  </si>
  <si>
    <t xml:space="preserve">      DALA DE DESPLANTE, SECCION 15 X 35 CM, CONCRETO F'C=200 KG/CM2, R.N. AG.MAX. 3/4", REFORZADA CON 4 VARILLAS DE 3/8" DE DIAMETRO (NO. 3) Y ESTRIBOS DE 1/4" DE DIAMETRO (NO. 2) A CADA 20 CM, CIMBRADO COMUN, INCLUYE: ACARREO DE LOS MATERIALES A UNA 1A. ESTACION A 20.00 M. DE DISTANCIA HORIZONTAL.</t>
  </si>
  <si>
    <t>IMPERMEABILIZACION EN CADENA DE DESPLANTE CON UNA CAPA DE IS ASFALTICO (FESTER) O SIMILAR. (INCLUYE: MATERIAL , MANO DE OBRA Y HERRAMIENTA).</t>
  </si>
  <si>
    <t>1 ML = (1/0.30m+1)*1 M *0.557 KG/M = 2.41 KG POR C/ML</t>
  </si>
  <si>
    <t>VENTANA .80</t>
  </si>
  <si>
    <t>PUERTA</t>
  </si>
  <si>
    <t>SALIDA DE ELECTRICIDAD PARA  CONTACTO Y PAGADOR CON UN DESARROLLO DE HASTA 15 MTRS . EL PRECIO INCLUYE: CABLE THW CAL 12, TUBO PVC PESADO DE 1/2", CONECTOR, APAGADOR  CON TAPA DECORA, ROSETA , CHALUPA, FOCO AHORRADOR DE 15 W, CAJA CUADRADA, CINTA AISLANTE, PEGAMENTO, DEMOLICION, MANO DE OBRA Y TODOS LOS MATERIALES PARA LA CORRECTA EJECUCION DE P.U.O.T</t>
  </si>
  <si>
    <t>TRAZO, NIVELACION DE TERRENO PARA DESPLANTES DE  ESTRUCTURAS, ESTABLECIENDO EJES AUXILIARES, PASOS,REFERENCIAS, CRUCETAS Y MOJONERAS MEDIOS MANUALES</t>
  </si>
  <si>
    <t xml:space="preserve">          RELLENO DE CEPAS CON MATERIAL EXCEDENTE DE EXCAVACIÓN A UNA PROFUNDIDAD DE 0.00 A 1.200M.INCLUYE COMPACTACIÓN POR MEDIOS MECÁNICOS HASTA AL 90% PVSM,AGUA,ACARREOS,HERRAMIENTAS Y MANO DE OBRA.</t>
  </si>
  <si>
    <t xml:space="preserve">    'RELLENO CON MATERIAL PRODUCTO DE BANCO PARA CONFORMACION DE PLANCHA A NIVELES INDICADOS, INCLIUYE ACARREOS DENTRO DE LA OBRA </t>
  </si>
  <si>
    <t>LOTE</t>
  </si>
  <si>
    <t>ACARREO DE MATERIAL PRODUCTO DE ESCOMBRO DE OBRA FUERA DEL AREA DE TRABAJO, MEDIDO SUELTO  INCLUYE: CARGA Y DESCARGA .</t>
  </si>
  <si>
    <t>1 ML = (.50/0.20m+1)*1 M *0.557 KG/M = 1.94 KG POR C/ML</t>
  </si>
  <si>
    <t xml:space="preserve"> SUMINISTRO Y APLICACIÓN DE PINTURA EN MUROS EXTERIORES  CON PINTURA VINIMEX COMEX O SIMILAR, INCLUYE UNA MANO DE SELLADOR Y DOS MANOS DE PINTURA , HERRAMIENTA MENOR Y MANO DE OBRA</t>
  </si>
  <si>
    <t>CM-24</t>
  </si>
  <si>
    <t>CM-25</t>
  </si>
  <si>
    <t>CM-26</t>
  </si>
  <si>
    <t>CM-27</t>
  </si>
  <si>
    <t>GUARNICIÓN DE CONCRETO F´C=200 KG/CM2. A TIRO DIRECTO, T.M.A. 19 MM. DE 15X25 CM, ACABADO BOLEADO  EN LA CORONA, CON CORTE HASTA LA CORONA CON CORTADORA FIJA DE DISCO DE DIAMANTE DE ACUERDO A LA MODULACION DE LA LOSA DE PAVIMENTO INCLUYE: CIMBRA, DESCIMBRADO, SUMINISTRO Y COLOCACION DEL CONCRETO PREMEZCLADO,  VIBRADO Y CURADO DEL CONCRETO, MATERIALES, MANO DE OBRA, HERRAMIENTA Y EQUIPO PARA SU CORRECTA EJECUCION.TAMBIEN INLCUYE PRUEBAS LE LABORATORIO PARA EL CONCRETO.</t>
  </si>
  <si>
    <t>GUARNICIÓN DE CONCRETO F´C=200 KG/CM2. A TIRO DIRECTO, T.M.A. 19 MM. DE 15X25 CM, SECCION TRAPEZOIDAL,  ACABADO PULIDO EN LA CORONA, CON CORTE HASTA LA CORONA CON CORTADORA FIJA DE DISCO DE DIAMANTE DE ACUERDO A LA MODULACION DE LA CARPETA INCLUYE: CIMBRA, DESCIMBRADO, SUMINISTRO Y COLOCACION DEL CONCRETO PREMEZCLADO,  VIBRADO Y CURADO DEL CONCRETO, MATERIALES, MANO DE OBRA, HERRAMIENTA Y EQUIPO PARA SU CORRECTA EJECUCION.TAMBIEN INLCUYE PRUEBAS LE LABORATORIO PARA EL CONCRETO.</t>
  </si>
  <si>
    <t>SUMINISTRO Y COLOCACION DE CARPETA ASFALTICA EN CALIENTE, DE 4 CM ACABADO FINO, INCLUYE LIGA CON EMULSION ASFALTICA R-R O SIMILAR .</t>
  </si>
  <si>
    <t xml:space="preserve"> ESCARIFICACION Y COMPACTACION DE TERRENO NATURAL AL 90% PROCTOR  POR MEDIOS MECANICOS INCLUYE: MAQUINARIA, EQUIPO, HERRAMIENTA Y TODO LO NECESARIO PARA SU CORRECTA EJECUCION.</t>
  </si>
  <si>
    <t>CONSTRUCCION DE BASE HIDRAULICA DE 20 CM DE ESPESOR AL 90% PROCTOR CON MATERIAL DE EXCAVACION, INCLUYE , ACAMELLONAMIENTO, INCORPORACION DE LA HUMEDAD, MEZCLADO, HOMOGENIZADO, AFINE, HERRAMIENTA, EQUIPO Y MANO DE OBRA. P.U.O.T. Y LO NECESARIO PARA SU CORRECTA EJECUCION</t>
  </si>
  <si>
    <t>JYM-04</t>
  </si>
  <si>
    <t>JYM-05</t>
  </si>
  <si>
    <t>JYM-06</t>
  </si>
  <si>
    <t xml:space="preserve">MURO DE BLOCK DE CONC. 20X20X40 ACENTADO CON MORTERO CEMENTO-ARENA PROP.1:4 Y RELLENO DE CONCRETO POBRE ( INCLUYE MATERIALES, MANO DE OBRA, HERRAMIENTAS Y TODO LO NECESARIO PARA SU EJECUCIÓN) </t>
  </si>
  <si>
    <t>JYM-07</t>
  </si>
  <si>
    <t>JYM-08</t>
  </si>
  <si>
    <t>LOSA DE CONCRETO DE 5 CM DE PERALTE ARMADA CON MALLA ELECTROSOLDADA 6-6,10/10  EN AMBOS SENTIDOS CON NARIZ VOLADA DE 0.5 CM Y CHAFLAN, CONCRETO F'C=150KG/CM2, HECHO EN OBRA.P.U.O.T.</t>
  </si>
  <si>
    <t>PZA ATRAVESADA</t>
  </si>
  <si>
    <t>SISTEMA DE CCTV PARA PARQUE GASTELUM CSL Y CONEXIÓN A SISTEMA DE CCTV C2 DE CENTROS COMUNITARIOS</t>
  </si>
  <si>
    <t>SIS-02</t>
  </si>
  <si>
    <t>SIS-03</t>
  </si>
  <si>
    <t>SIS-04</t>
  </si>
  <si>
    <t>SIS-05</t>
  </si>
  <si>
    <t>SIS-06</t>
  </si>
  <si>
    <t xml:space="preserve">Domo PTZ IP 4 Megapixel / 36X Zoom / 200 mts IR / AutoSeguimiento 2.0 / Detección de rostros / WDR
/ Hi-PoE / EIS / Deep learning / Exterior IP67. Formato de compresión: H.265+ / H.265 / H.264+ / H.264.
Soporta ONVIF, CGI Incluye: Transformador de 24 Vca, 60 VA cuenta con fusible interno fácilmente
intercambiable. Marca: HIKVISION. Modelo: DS-2DF8436IX-AEL , </t>
  </si>
  <si>
    <t>Gabinete Metálico para montaje en poste marca Linked Pro, galvanizado en caliente con pintura
electroestatica, equipado con sistema de ventilacion, 1 equipo UPS de 500 VA de 110VCA para
respaldo de 30 minutos marca CDP. Incluye conexión electrica a la base del poste.</t>
  </si>
  <si>
    <t>Enlace inalambrico de 5.8Ghz para aplicaciones de seguridad publica, con soporte de conexion hasta
de 10 km con slant 45° con las siguientes caracteristicas: radio integrada más versátil de la industria,
con cuatro opciones de antenas modulares. La solución ultra robusta proporciona una operación de
frecuencia extendida de 4,9 a 6,4 GHz, con la mejor inmunidad al ruido de su clase. Al ofrecer lo último
en flexibilidad y eficiencia de costos, el C5x es la solución PTP o PTMP para implementaciones de 5
GHz, Modo de operación: PTMP 500 Mbps, PTP 700 Mbps, Frecuencia: 4900-6400 MHz, Ganancia: 8
dBi (nativo). 12–25 dBi (con antenas), Potencia máxima de salida: 27 dBm, Clasificación del IP: IP55, El
consumo de energía: 12.9 W max, MIMO y modulación: 2x2: 2 MIMO OFDM, hasta 256 QAM, Ancho de
banda: canales de 20/40/80 MHz, sintonizable a incrementos de 5 MHz para Mimosa SRS y modo de
interoperabilidad WiFi, Rango de frecuencia: PTP / PTMP: 4900–6400 MHz (restringido por país de
operación), Potencia de salida máxima: 27 dBm, Sensibilidad (MCS0): -87 dBm @ 80 MHz, -90 dBm @
40 MHz, -93 dBm @ 20 MHz, Seguridad: WPA2 PSK y Enterprise 802.1x, aprovisionamiento de radio,
COA, DM (de A5); AES de 128 bits con aceleración de hardware, VLAN: por suscriptor, VLAN, Q-in-Q,
triple etiquetado, VLAN de administración, QoS: admite 4 niveles de QoS preconfigurados. Marca
Mimosa Networks, incluye PoE, cableado, montaje en poste, conexion a sistema de comunicaciones del
C2, montaje en sitio de repeticion C2 Cerro Santo Thomas y en poste.</t>
  </si>
  <si>
    <t>Suministro e Instalación de Poste metálico cónico hexagonal galvanizado en caliente de 12 metros para
sistema de CCTV, incluye armado y juego de anclas para porte para cimentación. Mano de obra por
concepto de transporte, maniobras con Grua Titan, colocacion, montado y ajustes.</t>
  </si>
  <si>
    <t>Mano de obra por concepto de configuracion general, elaboracion de memoria tecnica, fotografica,
configuraciones y soporte en sitio por 60 dias</t>
  </si>
  <si>
    <t>Construccion de cimentacion para el poste con las siguientes especificaciones técnicas:
a) La cimentación debe de ser un micro pilote de sección uniforme de concreto armado con acero de
refuerzo convencional.
b) El concreto debe ser estructural Clase I.
c) Resistencia mínima del concreto a la compresión será de f´c = 250 Kg/cm2 .
d) El módulo de elasticidad del concreto debe ser Ec = 221,300 Kg/cm2 .
e) El acero de refuerzo deberá de tener una fluencia de fy=4200 Kg/cm2 .
f) Resistencia del acero de refuerzo de Es = 2, 039, 000 Kg/cm2 .
g) La construcción del cimiento deberá de tener como armado 6 varillas del número 6 y estribos del
número 2.5 a cada 20cm de distancia de separación.
h) Instalación y construcción del Cimiento del poste en sitio. - Se deberá de excavar y construir a una
profundidad de desplante igual a la altura de diseño del cimiento más 30cm, y con un ancho de
excavación igual al del cimiento más el 100%, de tal forma que permita las actividades de construcción
como son la colocación de plantilla, armado de acero, cimbrado y colado del mismo, con el objeto de
que este sea estable ante la acción de las cargas permanentes y accidentales como viento y sismo.</t>
  </si>
  <si>
    <t>TRAZO  EN EL TERRENO DE EL AREA A CONSTRUIR Y COLOCACION DE  NIVELETAS.(INCLUYE: MATERIAL, MANO DE OBRA Y HERRAMIENTA)</t>
  </si>
  <si>
    <t>ACERO DE REFUERZO DEL NÚM. 3, (3/8") FYP = 4200 KG/ML, EN CIMENTACIÓN , INCLUYE: HABILITADO Y ARMADO,MATERIALES, MANO DE OBRA, EQUIPO Y HERRAMIENTA.</t>
  </si>
  <si>
    <t>DALA DE DESPLANTE, SECCION 15 X 35 CM, CONCRETO F'C=200 KG/CM2, R.N. AG.MAX. 3/4", REFORZADA CON 4 VARILLAS DE 3/8" DE DIAMETRO (NO. 3) Y ESTRIBOS DE 1/4" DE DIAMETRO (NO. 2) A CADA 20 CM, CIMBRADO COMUN, INCLUYE: ACARREO DE LOS MATERIALES A UNA 1A. ESTACION A 20.00 M. DE DISTANCIA HORIZONTAL.</t>
  </si>
  <si>
    <t>CONCRETO PREMEZCLADO EN CIMENTACIÓN F'C=200 KG/CM2 CLASE I NORMAL NO BOMBEABLE INCLUYE: SUMINISTRO. COLOCACION, ACARREOS, COLADO, VIBRADO, MANO DE OBRA, EQUIPO, HERRAMIENTA Y EQUIPO DE SEGURIDAD</t>
  </si>
  <si>
    <t xml:space="preserve">CASTILLO "K1" 15X20 CMS . DE CONCRETO F'C=200 K/CM2 ARMADO CON 4 VARILLAS. DE 3/8" DE ZAPATA A CADENA DE DESPLANTE Y ESTRIBOS DE 1/4" @ 20 CMS.,  (INCLUYE: CIMBRA, MATERIAL, MANO DE OBRA Y HERRAMIENTA) DE 0.70  MT DE ALTURA </t>
  </si>
  <si>
    <t>BIODIGESTOR COMPLETO DE 1300 LTS ROTOPLAS Y/O SIMILAR. INCL. VALVULA, TAPA, EXCAVACION, RELLENO, HERRAMIENTA, MANO DE OBRA Y TODO LO NECESARIO PARA SU COMPLETA EJECUCION. PU.O.T.</t>
  </si>
  <si>
    <t>SUMINISTRO Y COLOCACIÓN DE BOMBA CENTRIFUGA CON MOTOR DE 1/4 HP CON SUCCIÓN DE 32 MM Y DESCARGA DE 25 MM. INCLUYE: CONEXION A CENTRO DE CARGA CON INTRRUPTOR DE 1X20 A, PICHANCHA COLADOR  1"  CON REGILLA,ELECTRO NIVEL, CONECCIONES CON TUBERÍA DE PVC HIDRAULICO DE 1" PARA SUCCIÓN, CONEXION, PRUEBAS, MANO DE OBRA Y HERRAMIENTAS.</t>
  </si>
  <si>
    <t>EXCAVACION POR CUALQUIER MEDIO EN MATERIAL TIPO "B" EN SECO, PROFUNDIDAD DE 0.00 A 2.50 MTS, INCLUYE: AFINE, AFLOJE Y EXTRACCION, AMACICE AFINE Y LIMPIEZA DE LA PLANTILLA Y TALUDES, CONSERVACION DEL TALUD 1:1.5, EXTRACCION DE AZOLVES, CARGA A CAMION Y ACARREO.</t>
  </si>
  <si>
    <t>PINTURA IMPERMEABLE EPOXICA BASE AGUA ANTICORROSIVA E IMPERMEABLE, COLOR AZUL , SOBRE MUROS APLANADOS, A DOS MANOS DE PINTURA, INCLUYE: MATERIALES, MANO DE OBRA, EQUIPO Y HERRAMIENTA. P.U.O.T. Y LO NECESARIO PARA SU CORRECTA EJECUCION.</t>
  </si>
  <si>
    <t>CASTILLO AHOGADO EN HUECO DE MURO DE BLOCK DE 15 CM. DE ANCHO DE TRES HUECOS, CONCRETO F'C=150 KG/CM2 HABILITADO CON 1 ACERO DE REFUERZO #3. INCLUYE: MATERIALES, MANO DE OBRA Y HTAS</t>
  </si>
  <si>
    <t>EMPLASTE EN MURO RUSTICO Y FINO ACABADO CON FLOTA DE HULE A BASE DE MORTERO CEMENTO-ARENA, INCLUYE MATERIAL , HERRAMIENTA Y MANO DE OBRA</t>
  </si>
  <si>
    <t>MURO DE BLOCK HUECO DE 15X20X40 CM (40 KG/CM2) ACABADO COMUN, ASENTADO CON MEZCLA CEMENTO ARENA 1:4, INLC. ELEVACIÓN, ACARREO HORIZONTAL EN CARRETILLA A UNA DISTANCIA DE 8.00 MTS INCLUYE MATERIAL, MANO DE OBRA, HERRAMIENTA. P.U.O.T. Y LO NECESARIO PARA SU CORRECTA EJECUCION.</t>
  </si>
  <si>
    <t>RELLENO DE CEPAS CON MATERIAL EXCEDENTE DE EXCAVACIÓN A UNA PROFUNDIDAD DE 0.00 A 1.200M.INCLUYE COMPACTACIÓN POR MEDIOS MECÁNICOS HASTA AL 90% PVSM,AGUA,ACARREOS,HERRAMIENTAS Y MANO DE OBRA.</t>
  </si>
  <si>
    <t>COLOCACIÓN  DE IMPERMEABILIZANTE EN CIMENTACIÓN BASE SOLVENTE MARCA SIKA O SIMILAR, UNA MANO CON HIDRA-PRIMER Y UNA CON IMPERMEABILIZANTE SIKA.INCLUYE: SUMINISTRO DE MATERIAL Y MANO DE OBRA.</t>
  </si>
  <si>
    <t>CADENA DE CERRAMIENTO DE CONCRETO SECCIÓN 0.15 X 0.20 M CON CONCRETO F'C= 200 KG/CM2, AGREGADO DE 20 MM, INCLUYE: CEMENTO, ARENA, GRAVA Y AGUA, EN REVENIMIENTO 8 A 10 CM, CON REVOLVEDORA,  CIMBRA , ARMADA CON 4 VARILLAS DEL NÚMERO 3 (3/8")  Y ESTRIBOS A CADA 0.20 MTS. DEL NÚMERO 2.5 INCLUYE:  TODO EL MATERIAL NECESARIO, CIMBRA Y DESCIMBRA, CORTES, TRASLAPES, DESPERDICIOS, HABILITADO Y ARMADO DE ACERO, LIMPIEZA, MANO DE OBRA, EQUIPO Y HERRAMIENTA DE MANO. P.U.O.T. Y LO NECESARIO PARA SU CORRECTA EJECUCION.</t>
  </si>
  <si>
    <t>COLOCACIÓN DE FIRME ACABADO PULIDO CON CONCRETO PREMEZCLADO FC"=200KG/CM2,AGREGADO 3/4",REVENIMIENTO 12CM,10CM DE ESPESOR.INCLUYE SUMINISTRO DE MATERIAL, COLOCACION DE MALLA ELECTRO-SOLDADA 6-6/10-10,HERRAMIENTAS,CURADO, MANO DE OBRA Y TODO LO NECESARIO PARA SU CORRECTA EJECUCIÓN.</t>
  </si>
  <si>
    <t>APLANADO FLOTEADO ACABADO FINO EN MUROS EXTERIORES , CON MORTERO CEMENTO ARENA 1:4 , INCLUYE MATERIAL , HERRAMIENTA Y MANO DE OBRA.</t>
  </si>
  <si>
    <t>ELABORACION DE CESTOS DE BASURA SEGÚN DISEÑO MARCA JUMBO O SIMILAR CODIGO DD-110 MODELO BOTE TOKYO O SIMILAR .  P.U.O.T. Y LO</t>
  </si>
  <si>
    <t>COLADO DE FIRME DE CONCRETO PARA ANDADORES Y RAMPAS  ACABADO ESCOBILLADO  DE 10cm DE ESPESOR F´C=200 KG/CM2 REFORZADO CON MALLA ELECTROSOLDADA 6-6, 10/10 , INCLUYE MURO DE BLOCK SUMINISTRO Y COLADO, EXTENDIDO, VIBRADO Y ACARREOS DEL CONCRETO,</t>
  </si>
  <si>
    <t>LOSA PLANA DE 10 CM DE ESPESOR PARA BAÑOS, FABRICADA CON CONCRETO F´C =250 KG/CM2 AGREG. MAX. 20 MM (3/4) INCLUYE CIMBRAACABADO COMUN, DESCIMBRA, HABILITADO DE ACERO 70 KG DE ACERO DEREFUERZO DE ´3/8 ´´ X M3 DE CONCRETO, MATERIALES, MANO DE OBRA Y EQUIPO.</t>
  </si>
  <si>
    <t>PLANTILLA CONCRETO F'C=100 KG/CM2 DE 5 CM., INCLUYE: COMPACTACION DEL FONDO Y CURADO</t>
  </si>
  <si>
    <t xml:space="preserve">CISTERNA </t>
  </si>
  <si>
    <t>MOVIMIENTO DE LUMINARIA, INCLUYE MOVIMIENTO DE POSTE Y COLOCACION A DONDE MARQUE SUPERVISION.</t>
  </si>
  <si>
    <t>PRE-04</t>
  </si>
  <si>
    <t>1 PZA</t>
  </si>
  <si>
    <t>GRADAS</t>
  </si>
  <si>
    <t xml:space="preserve">      ANCLAJE DE CASTILLO "K1" 15X15 CMS . DE CONCRETO F'C=200 K/CM2 ARMADO CON 4 VARILLAS. DE 3/8" DE ZAPATA A CADENA DE DESPLANTE Y ESTRIBOS DE 1/4" @ 20 CMS.,  (INCLUYE: CIMBRA, MATERIAL, MANO DE OBRA Y HERRAMIENTA) DE 0.70  MT DE ALTURA </t>
  </si>
  <si>
    <t>PRE-05</t>
  </si>
  <si>
    <t>JRDINERA</t>
  </si>
  <si>
    <t>JARDINERA</t>
  </si>
  <si>
    <t xml:space="preserve">MURO DE BLOCK DE CONC. 20X20X40 ACENTADO CON MORTERO CEMENTO-ARENA PROP.1:4 Y RELLENO DE CONCRETO POBRE PARA JARDINERA( INCLUYE MATERIALES, MANO DE OBRA, HERRAMIENTAS Y TODO LO NECESARIO PARA SU EJECUCIÓN) </t>
  </si>
  <si>
    <t xml:space="preserve">LIMPIEZA FINAL </t>
  </si>
  <si>
    <t>TOTAL LIMPIEZA FINAL</t>
  </si>
  <si>
    <t>TOTAL CANCHA USOS MULTIPLES Y TROTAPISTA</t>
  </si>
  <si>
    <t>PARA SUBUR BARDA EXISTENTE</t>
  </si>
  <si>
    <t>TRAZO Y COLOCACIÓN DE PINTURA DE ESMALTE MARCA COMEX O SIMILAR EN ÁREA DE CANCHA DE USOS MÚLTIPLES Y TABLEROS COLORES INDICADOS EN PROYECTO. INCLUYE SUMINISTRO DE MATERIAL,LIJADO EN SUPERFICIE, HERRAMIENTAS, LIMPIEZA Y MANO DE OBRA.</t>
  </si>
  <si>
    <t>TOTAL MODULO DE BAÑOS</t>
  </si>
  <si>
    <t>TOMA DE AGUA POTABLE DE 3"X1/2" CON TUBO KITEC DE 1/2" DE DIÁMETRO. INCLUYE: ABRAZADERA DE PVC TIPO-II, CON VÁLVULA DE INSERCIÓN Y SACABOCADO INTEGRADO FLOTAP DE 3"X3/4", REDUCCIÓN DE 3/4" A 1/2", INSERTOS Y CONECTORES PARA KITEC, TUBO KITEC DE 1/2" DE DIÁMETRO VÁLVULA DE ÁNGULO TIPO BOLA, VÁLVULA MUNICIPAL DE BLOQUEO SENCILLO, CAJA DE PROTECCIÓN DE PVC (EN LA PARTE SUPERIOR DE 17"X11 3/4" Y BASE DE 15 3/4"X21") POR 12" DE ALTURA COLOCADA SOBRE PLANTILLA DE MORTERO DE CEMENTO-ARENA 1:3 DE 6 CMS. DE ESPESOR,COMPACTACIÓN DEL TERRENO NATURAL. MATERIALES, MANO DE OBRA Y HERRAMIENTA. PARA RED DE AGUA POTABLE DE PVC HIDRÁULICO DE 3" (76 MM) DE DIÁMETRO. EXCAVACION Y DEMOLICIONES NECESARIAS PARA SU INSTALACIÓN.</t>
  </si>
  <si>
    <t>MOVIMIENTO DE LUMINARIA, INCLUYE MOVIMIENTO DE POSTE, RECABLEADO POR DISTANCIA  Y COLOCACION A DONDE MARQUE SUPERVISION.</t>
  </si>
  <si>
    <t>RETIRO MANTENIMIENTO  Y/0 REUBICACION DE APARATOS DE GIMNASIO AL AIRE LIBRE ,A LUGAR DESIGNADO POR SUPERVISION, INCLUYE MANIOBRA Y ANCLAJE  EN LUGAR INDICADO</t>
  </si>
  <si>
    <t>PISO ANTIDERRAPANTE EN BAÑOS INTERCERAMIC O SIMILAR  DE 40X40 CM ASENTADO CON ADHESIVO PARA COLOCAR LOSETA CERAMICA,  BOQUILLA CON ARENA INCLUYE: RECORTES Y DESPERDICIOS Y ACARREOS DE LOS MATERIALES A UNA 1A ESTACION A 20 METROS.</t>
  </si>
  <si>
    <t>PROTECCION DE HERRERIA DE .20X2.20 TIPO CORREDIZA EN ACCESO A BAÑOS A BASE DE TUBULAR DE 1" CON PASADOR PARA CANDADO, INCLUYE: SUMINISTRO DE MATERIALES, BISAGRAS TUBULARES, CERRADURA DE SOBREPONER, COLOCACION, CRISTAL DE 5 MM , SOLDADURA , CORTES, APLICACION DE PINTURA DE ESMALTE, LIMPIEZA, MANO DE OBRA , EQUIPO Y HERRAMIENTA.</t>
  </si>
  <si>
    <t>RELLENO Y O TENDIDO DE MATERIAL EN CAPAS DE 20 CM CON MATERIAL PRODUCTO DE BANCO, INCLUYE INCORPORACION DE HUMEDAD Y ACARREOS DENTRO DE LA OBRA</t>
  </si>
  <si>
    <t xml:space="preserve">CONSTRUCCION DE BARA DE CONCRETO PARA EMPOTRAR OVALIN A BASE DE LOSA DE CONCRETO REFORZADA CON VARILLA DE 3/8" . MENSULA DE CONCRETO A LA PARED, INCLUYE CIMBRA DESCIMBRA, FORRADO CON AZULEJO EN BARRA Y MURO, MATERIAL , HERRAMIENTA Y MANO DE OBRA. </t>
  </si>
  <si>
    <t>SUMINISTRO Y COLOCACION DE OVALIN DE SOBREPONER  MOD ORION COLOR BLANCO, INCLUYE LLAVE DE NARIZ USO RUDO Y ACCESORIOS NECESARIOS PARA SU FUNCIONAMIENTO</t>
  </si>
  <si>
    <t>SALIDA DE ELECTRICIDAD PARA  CONTACTO Y PAGADOR CON UN DESARROLLO DE HASTA 15 MTRS . EL PRECIO INCLUYE: CABLE THW CAL 12, TUBO PVC PESADO DE 1/2", CONECTOR, APAGADOR  CON TAPA PARA INTERPER DECORA, CAJA 2-X4 , CINTA AISLANTE, PEGAMENTO, DEMOLICION, MANO DE OBRA Y TODOS LOS MATERIALES PARA LA CORRECTA EJECUCION DE P.U.O.T</t>
  </si>
  <si>
    <t>HERRERIA Y EQUIPAMIENTO</t>
  </si>
  <si>
    <t>HEQU-01</t>
  </si>
  <si>
    <t>HEQU-02</t>
  </si>
  <si>
    <t>HEQU-03</t>
  </si>
  <si>
    <t>HEQU-04</t>
  </si>
  <si>
    <t>HEQU-05</t>
  </si>
  <si>
    <t>HEQU-06</t>
  </si>
  <si>
    <t>HEQU-07</t>
  </si>
  <si>
    <t>HEQU-08</t>
  </si>
  <si>
    <t>PLACA DE INAURACION DE OBRA ,80X60 CMS  EN BRONCE CON LEYENDA PROPORCIONADA ´POR LA CONTRATANTE.</t>
  </si>
  <si>
    <t xml:space="preserve">MURETE PARA COLOCACION DE OBRA SEGÚN DISEÑO A BASE DE BLOCK 15x20x40 , DESPLANTADO SOBRE PARRILLA DE VARILLA 3/8" , INCLUYE EMPLSATES Y PINTURA </t>
  </si>
  <si>
    <t>SUMINISTRO E INSTALACION DELEG PRESS SINGLE  Material: Tubo de acero galvanizado
Dimensiones: 1.10 x .42 x 1.55 m MCA JUMBO O SIMILAR</t>
  </si>
  <si>
    <t>SUMINISTRO E INSTALACION DE EJERCITADOR DE PECHO Material: Tubo de acero galvanizado
Dimensiones: 1.63 x .69 x 2.17 m MCA JUMBO O SIMILAR</t>
  </si>
  <si>
    <t>SUMINISTRO E INSTALACION DE EJERCITADOR DE BRAZO Material: Tubo de acero galvanizado
Dimensiones: 2.10 x .75 x 1.69 m MCA JUMBO O SIMILAR</t>
  </si>
  <si>
    <t>SUMINISTRO E INSTALACION DE ELIPTICA Material: Tubo de acero galvanizado
Dimensiones: .27 x .53 x 1.48 m MCA JUMBO O SIMILAR</t>
  </si>
  <si>
    <t>SUMINISTRO E INSTALACION DE POTRO/RIDER Material: Tubo de acero galvanizado
Dimensiones: 1.06 x .60 x 1.16 m MCA JUMBO O SIMILAR</t>
  </si>
  <si>
    <t>SUMINISTRO E INSTALACION DE ABDOMINALES Material: Tubo de acero galvanizado
Dimensiones: 1.13 x .76 x 1.56 m MCA JUMBO O SIMILAR</t>
  </si>
  <si>
    <t>SUMINISTRO E INSTALACION DE REMADORA SENCILLA, Material: Tubo de acero galvanizado
Dimenciones: 1.47x .84 x .80 m MCA JUMBO O SIMILAR</t>
  </si>
  <si>
    <t>CONSTRUCCION DE TECHUMBRE DE HERRERIA TIPO PERSIANA CON PERFIL R-250 C-18 , POLIN MONTEN EN CAJA DE 6x6 C-14 (27 K/P), MENSULAS CON PLACA METALICA DE 1/2 4 A-36, INCLUYE CORTES , SOLDADURA, PINTURA, EQUIPO Y HERRAMIENTA Y LO NECESARIO PARA SU CORRECTA INSTALACON</t>
  </si>
  <si>
    <t>SALIDA HIDRAULICA CON TUBERIA PVC 13 MM. INCL. PIEZAS ESPECIALES DE P.V.C., PEGAMENTO PVC, LIJA, CINTA TEFLON, DESPERDICIOS, HERRAMIENTA Y MANO DE OBRA. P.U.O.T.</t>
  </si>
  <si>
    <t>SALIDA HIDRAULICA CON TUBERIA PVC 13 MM. PARA LLAVE DE NARIZ INCL. PIEZAS ESPECIALES DE P.V.C., PEGAMENTO PVC, LIJA, CINTA TEFLON, DESPERDICIOS, HERRAMIENTA, LLAVE NARIZ  Y MANO DE OBRA. P.U.O.T.</t>
  </si>
  <si>
    <t xml:space="preserve"> SALIDA SANITARIA PARA W.C. A BASE DE TUBERÍA DE PVC SANITARIO REFORZADO DE 4" DE DIAM. INCLUYE: MATERIALES, TEE, CODOS, MANO DE OBRA Y TODO LO NECESARIO PARA LA CORRECTA EJECUCIÓN DEL P.U.O.T</t>
  </si>
  <si>
    <t>SALIDA SANITARIA PARA LAVABO A BASE DE PVC SANITARIO REFORZADO DE 2" DE DIAM., INCLUYE: MATERIALES, TEE, CODOS, COPLE, MANO DE OBRA Y TODO LO NECESARIO PARA LA CORRECTA EJECUCIÓN DEL P.U.O.T.</t>
  </si>
  <si>
    <t>ZONA DEPORTIVA</t>
  </si>
  <si>
    <t>TOTAL ZONA DEPORTIVA</t>
  </si>
  <si>
    <t>PLANTILLA DE CONCRETO SIMPLE  CON UN ESPESOR DE 5CM F'C=100 KG/CM2 , INCLUYE MATERIAL, HERRAMIENTA Y MANO DE OBRA.  P.U.O.T. Y LO NECESARIO PARA SU CORRECTA EJECUCION</t>
  </si>
  <si>
    <t xml:space="preserve">CASTILLO "K1" 15X20 CMS . DE CONCRETO F'C=200 K/CM2 ARMADO CON 4 VARILLAS. DE 3/8" DE ZAPATA A CADENA DE DESPLANTE Y ESTRIBOS DE 1/4" @ 20 CMS.,  DE HASTA  1.20 MT DE ALTURA (INCLUYE: CIMBRA, MATERIAL, MANO DE OBRA Y HERRAMIENTA) </t>
  </si>
  <si>
    <t>LOSA DE CONCRETO DE 10CM DE PERALTE ACABADO PULIDO ARMADA CONVARILLA DE 3/8" , EN AMBOS SENTIDOS CON NARIZ VOLADA DE 0.10M Y CHAFLAN, CONCRETO F'C=150KG/CM2, HECHO EN OBRA.P.U.O.T.</t>
  </si>
  <si>
    <t>ZD-01</t>
  </si>
  <si>
    <t>ZD-02</t>
  </si>
  <si>
    <t>ZD-03</t>
  </si>
  <si>
    <t>ZD-04</t>
  </si>
  <si>
    <t>ZD-05</t>
  </si>
  <si>
    <t>ZD-06</t>
  </si>
  <si>
    <t>ZD-07</t>
  </si>
  <si>
    <t>ZD-08</t>
  </si>
  <si>
    <t>ZD-09</t>
  </si>
  <si>
    <t>ZD-10</t>
  </si>
  <si>
    <t>ZD-11</t>
  </si>
  <si>
    <t>ZD-12</t>
  </si>
  <si>
    <t>ZD-13</t>
  </si>
  <si>
    <t>ZD-14</t>
  </si>
  <si>
    <t>ZD-15</t>
  </si>
  <si>
    <t>ZD-16</t>
  </si>
  <si>
    <t>ZD-17</t>
  </si>
  <si>
    <t>ZD-18</t>
  </si>
  <si>
    <t>ZD-19</t>
  </si>
  <si>
    <t>ZD-20</t>
  </si>
  <si>
    <t>ZD-21</t>
  </si>
  <si>
    <t>ZD-22</t>
  </si>
  <si>
    <t>ZD-23</t>
  </si>
  <si>
    <t>ZD-24</t>
  </si>
  <si>
    <t>ZD-25</t>
  </si>
  <si>
    <t>ZD-26</t>
  </si>
  <si>
    <t>ZD-27</t>
  </si>
  <si>
    <t>ZD-28</t>
  </si>
  <si>
    <t>ZD-29</t>
  </si>
  <si>
    <t>HEQU-09</t>
  </si>
  <si>
    <t>LIM-01</t>
  </si>
  <si>
    <t>LIM-02</t>
  </si>
  <si>
    <t>LIM-03</t>
  </si>
  <si>
    <t>COLADO DE ZAPATA CORRIDA DE 0.15X0.50 M CON CONTRATRABE Y CONCRETO PREMEZCLADO F´C= 250 KG/CM2 GRAVA DE 3/4, TIRO DIRECTO,REV. 10 CM. INCLUYE: CIMBRA , DESCIMBRA, SUMINISTRO DE MATERIALES, ACARREO, LIMPIEZA, MANO DE OBRA Y TODO LO NECESARIO PARA SU CORRECTA ELABORACION.</t>
  </si>
  <si>
    <t>AREADE A LADOS DE MUROS DE GRADAS</t>
  </si>
  <si>
    <t xml:space="preserve">MURO DE BLOCK DE CONC. 15X20X40 ACENTADO CON MORTERO CEMENTO-ARENA PROP.1:4 ( INCLUYE MATERIALES, MANO DE OBRA, HERRAMIENTAS Y TODO LO NECESARIO PARA SU EJECUCIÓN) </t>
  </si>
  <si>
    <t xml:space="preserve">ARMADO Y COLADO DE ZAPATA CORRIDA Z1 DE CONCRETO F'C=200 KG/CM2 DE SECCIÓN 0.75X0.15M DE ALTURA, CON CONTRATRABE INCLUIDAARMADA CON VARILLA DE 3/8" EN AMBOS SENTIDOS @ 20 CMS. Y CADENA INTEGRADA DE 20X25  CMS. ARMADA CON 4 VS. DE 3/8" SEGUN SEGÚN INDICACIONES EN EL PLANO EXTRUCTURAL </t>
  </si>
  <si>
    <t>COLOCACION DE ZOCLO EN MUROS DE BAÑO INTERCERAMIC O SIMILAR ASENTADO CON ADHESIVO PARA COLOCAR LOSETA CERAMICA,  BOQUILLA CON ARENA INCLUYE: RECORTES Y DESPERDICIOS Y ACARREOS DE LOS MATERIALES A UNA 1A ESTACION A 20 METROS.</t>
  </si>
  <si>
    <t>COLOCACION E INSTALACION DE CENTRO DE CARGA DE 4 CIRCUITOS , INCLUYE PEINADO, SUMINISTRO, COLOCACION, ALIMENTACION DE BASE DE MEDICION CON CABLE DEL THW CAL 10  2 INTERRUPTORES 1X15 A Y TODO LO NECESARIO PARA SU CORRECTA EJECUCION.</t>
  </si>
  <si>
    <t xml:space="preserve">FORJADO DE NICHO PARA COLOCACION DE PLACA DE 80X60 CMS RESALTADO 10 CMS CON UN ANCHO DE 20 CMS A BASE DE PANEL "W" EMPLASTADO CON MORTERO CEMENTO ARENA , INCLUYE APLICACION DE PINTURA  Y LO NECESARIO PARA SU CORRECTA COLOCACION. </t>
  </si>
  <si>
    <t>RETIRO Y REUBICACION DE ARBOLES EXISTENTES SEGÚN INDICACIONES DE SUPERVISION. INCLUYE MANIOBRAS CON GRUA , EXCAVACIONES Y SUMINISTRO DE TIERRA VEGETAL NECESARIA PARA SU CORRECTA INSTALACION</t>
  </si>
  <si>
    <t>RELLENO Y O TENDIDO DE MATERIAL EN CAPAS DE 20 CM CON MATERIAL PRODUCTO DE BANCO, INCLUYE COMPACTACION, INCORPORACION DE HUMEDAD Y ACARREOS DENTRO DE LA OBRA</t>
  </si>
  <si>
    <t>INODORO ALARADO MCA. ORION Y/O SIMILAR COLOR BLANCO INCL: ASIENTO CON TAPA, CUELLO, PIJAS, LLAVE DE ANGULO, MANGUERA, ACCESORIOS,MATERIALES DE CONSUMO, HERRAMIENTA Y MANO DE OBRA. P.U.O.T.</t>
  </si>
  <si>
    <r>
      <t xml:space="preserve">CONCRETO PREMEZCLADO EN CIMENTACIÓN Y FIRMES  </t>
    </r>
    <r>
      <rPr>
        <b/>
        <sz val="8"/>
        <rFont val="Calibri"/>
        <family val="2"/>
        <scheme val="minor"/>
      </rPr>
      <t xml:space="preserve">ACABADO PULIDO </t>
    </r>
    <r>
      <rPr>
        <sz val="8"/>
        <rFont val="Calibri"/>
        <family val="2"/>
        <scheme val="minor"/>
      </rPr>
      <t>F'C=200 KG/CM2 CLASE I NORMAL NO BOMBEABLE INCLUYE: SUMINISTRO. COLOCACION, ACARREOS, COLADO, VIBRADO, MANO DE OBRA, EQUIPO, HERRAMIENTA Y EQUIPO DE SEGURIDAD</t>
    </r>
  </si>
  <si>
    <t>CONSTRUCCION DE BANCA CON TECHUMBRE SEGUN DISEÑO DE 3MTS DE LARGO , ASIENTO CON BASTIDOR DE PTR DE 2" Y SOLERA DE 1 1/4" ,TABLON DE MADERA DE 1 1/4", INCLUYE TECHUMBRE DE 3.00x1.20 CON  BASTIDOR DE HERRERIA A BASE DE R-400 , APOYOS DE POLIN DE 4" Y TECHUMBRE DE PERFIL "R-200" , EN FORMA DE PERSIANA CON INCLINACION DE 45 °CSEGUN DISEÑO .  P.U.O.T.EXCAVACIONES Y ANCLAJES CON DADOS DE CONCRETO DE 30X30X40 Y LO NECESARIO PARA SU CORRECTA EJECUCION.</t>
  </si>
  <si>
    <t>HEQU-10</t>
  </si>
  <si>
    <t xml:space="preserve"> DIRECCION MUNICPAL DE INVERSIONES Y PROGRAMAS FEDERALES Y ESTATALES </t>
  </si>
  <si>
    <t>PROGRAMA RAMO 33 FISM 2021</t>
  </si>
  <si>
    <t>PRESUPUESTO DE OBRA</t>
  </si>
  <si>
    <t>OBRA:</t>
  </si>
  <si>
    <t>DOMICILIO:</t>
  </si>
  <si>
    <t>CABO SAN LUCAS, MUNICIPIO DE LOS CABOS B.C.S.</t>
  </si>
  <si>
    <t>NO. LICITACION:</t>
  </si>
  <si>
    <t>LPO-000000020-025-2021</t>
  </si>
  <si>
    <t>REHABILITACIÓN DE PARQUE LEONARDO GASTELUM, 5TA ETAPA EN CABO SAN LUCAS, MUNICIPIO DE LOS CABOS, B.C.S.</t>
  </si>
</sst>
</file>

<file path=xl/styles.xml><?xml version="1.0" encoding="utf-8"?>
<styleSheet xmlns="http://schemas.openxmlformats.org/spreadsheetml/2006/main">
  <numFmts count="16">
    <numFmt numFmtId="5" formatCode="&quot;$&quot;#,##0;\-&quot;$&quot;#,##0"/>
    <numFmt numFmtId="44" formatCode="_-&quot;$&quot;* #,##0.00_-;\-&quot;$&quot;* #,##0.00_-;_-&quot;$&quot;* &quot;-&quot;??_-;_-@_-"/>
    <numFmt numFmtId="164" formatCode="0.00\ &quot;m&quot;"/>
    <numFmt numFmtId="165" formatCode="0.00\ &quot;m²&quot;"/>
    <numFmt numFmtId="166" formatCode="0.0000"/>
    <numFmt numFmtId="167" formatCode="0.00\ &quot;m³&quot;"/>
    <numFmt numFmtId="168" formatCode="0.00\ &quot;PZA&quot;"/>
    <numFmt numFmtId="169" formatCode="0.00\ &quot;ML&quot;"/>
    <numFmt numFmtId="170" formatCode="&quot;%&quot;\ ##0.00"/>
    <numFmt numFmtId="171" formatCode="&quot;$&quot;#,##0.00"/>
    <numFmt numFmtId="172" formatCode="###,###,##0.00"/>
    <numFmt numFmtId="173" formatCode="_(&quot;$&quot;* #,##0.00_);_(&quot;$&quot;* \(#,##0.00\);_(&quot;$&quot;* &quot;-&quot;??_);_(@_)"/>
    <numFmt numFmtId="174" formatCode="0.00\ &quot;Lote&quot;"/>
    <numFmt numFmtId="175" formatCode="#,###&quot;.-&quot;"/>
    <numFmt numFmtId="176" formatCode="0.00\ &quot;LOTE&quot;"/>
    <numFmt numFmtId="177" formatCode="0.00\ &quot;KG&quot;"/>
  </numFmts>
  <fonts count="34">
    <font>
      <sz val="10"/>
      <name val="Courier"/>
    </font>
    <font>
      <sz val="11"/>
      <color theme="1"/>
      <name val="Calibri"/>
      <family val="2"/>
      <scheme val="minor"/>
    </font>
    <font>
      <b/>
      <sz val="12"/>
      <name val="Arial"/>
      <family val="2"/>
    </font>
    <font>
      <b/>
      <sz val="8"/>
      <name val="Arial"/>
      <family val="2"/>
    </font>
    <font>
      <sz val="10"/>
      <name val="Courier"/>
      <family val="3"/>
    </font>
    <font>
      <sz val="10"/>
      <name val="Arial"/>
      <family val="2"/>
    </font>
    <font>
      <sz val="8"/>
      <name val="Arial"/>
      <family val="2"/>
    </font>
    <font>
      <b/>
      <sz val="10"/>
      <name val="Arial"/>
      <family val="2"/>
    </font>
    <font>
      <sz val="10"/>
      <name val="Courier"/>
    </font>
    <font>
      <b/>
      <sz val="11"/>
      <color theme="1"/>
      <name val="Calibri"/>
      <family val="2"/>
      <scheme val="minor"/>
    </font>
    <font>
      <b/>
      <sz val="11"/>
      <name val="Arial"/>
      <family val="2"/>
    </font>
    <font>
      <sz val="9"/>
      <name val="Arial"/>
      <family val="2"/>
    </font>
    <font>
      <b/>
      <sz val="9"/>
      <name val="Arial"/>
      <family val="2"/>
    </font>
    <font>
      <b/>
      <sz val="24"/>
      <name val="Arial"/>
      <family val="2"/>
    </font>
    <font>
      <sz val="10"/>
      <color theme="1"/>
      <name val="Calibri"/>
      <family val="2"/>
      <scheme val="minor"/>
    </font>
    <font>
      <sz val="10"/>
      <name val="Arial"/>
      <family val="2"/>
    </font>
    <font>
      <b/>
      <sz val="12"/>
      <color theme="1"/>
      <name val="Calibri"/>
      <family val="2"/>
      <scheme val="minor"/>
    </font>
    <font>
      <b/>
      <sz val="16"/>
      <color theme="0"/>
      <name val="Calibri"/>
      <family val="2"/>
      <scheme val="minor"/>
    </font>
    <font>
      <b/>
      <sz val="8"/>
      <name val="Calibri"/>
      <family val="2"/>
      <scheme val="minor"/>
    </font>
    <font>
      <b/>
      <sz val="7"/>
      <name val="Calibri"/>
      <family val="2"/>
      <scheme val="minor"/>
    </font>
    <font>
      <b/>
      <sz val="12"/>
      <color theme="0"/>
      <name val="Calibri"/>
      <family val="2"/>
      <scheme val="minor"/>
    </font>
    <font>
      <sz val="8"/>
      <name val="Calibri"/>
      <family val="2"/>
      <scheme val="minor"/>
    </font>
    <font>
      <b/>
      <sz val="11"/>
      <color theme="0"/>
      <name val="Arial"/>
      <family val="2"/>
    </font>
    <font>
      <b/>
      <sz val="10"/>
      <color theme="0"/>
      <name val="Arial"/>
      <family val="2"/>
    </font>
    <font>
      <b/>
      <sz val="9"/>
      <color theme="1"/>
      <name val="Calibri"/>
      <family val="2"/>
      <scheme val="minor"/>
    </font>
    <font>
      <b/>
      <sz val="10"/>
      <color theme="1"/>
      <name val="Arial"/>
      <family val="2"/>
    </font>
    <font>
      <sz val="8"/>
      <name val="Courier"/>
    </font>
    <font>
      <sz val="12"/>
      <name val="Arial"/>
      <family val="2"/>
    </font>
    <font>
      <b/>
      <sz val="10"/>
      <name val="Calibri"/>
      <family val="2"/>
      <scheme val="minor"/>
    </font>
    <font>
      <sz val="8"/>
      <color theme="1"/>
      <name val="Calibri"/>
      <family val="2"/>
      <scheme val="minor"/>
    </font>
    <font>
      <sz val="10"/>
      <name val="Calibri"/>
      <family val="2"/>
      <scheme val="minor"/>
    </font>
    <font>
      <sz val="9"/>
      <name val="Calibri"/>
      <family val="2"/>
    </font>
    <font>
      <b/>
      <sz val="10"/>
      <name val="Courier"/>
    </font>
    <font>
      <sz val="10"/>
      <name val="MS Sans Serif"/>
      <family val="2"/>
    </font>
  </fonts>
  <fills count="10">
    <fill>
      <patternFill patternType="none"/>
    </fill>
    <fill>
      <patternFill patternType="gray125"/>
    </fill>
    <fill>
      <patternFill patternType="solid">
        <fgColor theme="5" tint="-0.249977111117893"/>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FF00"/>
        <bgColor indexed="64"/>
      </patternFill>
    </fill>
  </fills>
  <borders count="2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39" fontId="0" fillId="0" borderId="0"/>
    <xf numFmtId="39" fontId="4" fillId="0" borderId="0"/>
    <xf numFmtId="0" fontId="1" fillId="0" borderId="0"/>
    <xf numFmtId="5" fontId="5" fillId="0" borderId="0" applyFont="0" applyFill="0" applyBorder="0" applyAlignment="0" applyProtection="0"/>
    <xf numFmtId="0" fontId="5" fillId="0" borderId="0"/>
    <xf numFmtId="9" fontId="8" fillId="0" borderId="0" applyFont="0" applyFill="0" applyBorder="0" applyAlignment="0" applyProtection="0"/>
    <xf numFmtId="44" fontId="5" fillId="0" borderId="0" applyFont="0" applyFill="0" applyBorder="0" applyAlignment="0" applyProtection="0"/>
    <xf numFmtId="0" fontId="15" fillId="0" borderId="0"/>
    <xf numFmtId="0" fontId="5" fillId="0" borderId="0"/>
    <xf numFmtId="44" fontId="1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0" fontId="33" fillId="0" borderId="0"/>
  </cellStyleXfs>
  <cellXfs count="611">
    <xf numFmtId="39" fontId="0" fillId="0" borderId="0" xfId="0"/>
    <xf numFmtId="39" fontId="0" fillId="0" borderId="2" xfId="0" applyBorder="1"/>
    <xf numFmtId="39" fontId="4" fillId="0" borderId="0" xfId="1" applyFill="1"/>
    <xf numFmtId="39" fontId="4" fillId="0" borderId="0" xfId="1"/>
    <xf numFmtId="39" fontId="10" fillId="0" borderId="0" xfId="0" applyFont="1"/>
    <xf numFmtId="39" fontId="2" fillId="0" borderId="0" xfId="0" applyFont="1" applyAlignment="1"/>
    <xf numFmtId="39" fontId="11" fillId="0" borderId="0" xfId="0" applyFont="1" applyAlignment="1"/>
    <xf numFmtId="39" fontId="5" fillId="0" borderId="0" xfId="0" applyFont="1"/>
    <xf numFmtId="39" fontId="7" fillId="0" borderId="0" xfId="0" applyFont="1" applyAlignment="1"/>
    <xf numFmtId="39" fontId="3" fillId="0" borderId="0" xfId="0" applyFont="1" applyAlignment="1">
      <alignment vertical="center" wrapText="1"/>
    </xf>
    <xf numFmtId="39" fontId="12" fillId="0" borderId="0" xfId="0" applyFont="1" applyAlignment="1">
      <alignment vertical="center"/>
    </xf>
    <xf numFmtId="39" fontId="12" fillId="0" borderId="0" xfId="0" applyFont="1" applyAlignment="1">
      <alignment horizontal="right" vertical="center" wrapText="1"/>
    </xf>
    <xf numFmtId="39" fontId="5" fillId="0" borderId="0" xfId="0" applyFont="1" applyAlignment="1">
      <alignment vertical="center" wrapText="1"/>
    </xf>
    <xf numFmtId="39" fontId="7" fillId="0" borderId="0" xfId="0" applyFont="1"/>
    <xf numFmtId="39" fontId="9" fillId="0" borderId="0" xfId="0" applyFont="1"/>
    <xf numFmtId="39" fontId="11" fillId="0" borderId="0" xfId="0" applyFont="1" applyFill="1" applyAlignment="1"/>
    <xf numFmtId="39" fontId="5" fillId="0" borderId="0" xfId="0" applyFont="1" applyFill="1"/>
    <xf numFmtId="39" fontId="11" fillId="0" borderId="0" xfId="0" applyFont="1"/>
    <xf numFmtId="15" fontId="5" fillId="0" borderId="0" xfId="0" applyNumberFormat="1" applyFont="1" applyAlignment="1">
      <alignment horizontal="left"/>
    </xf>
    <xf numFmtId="39" fontId="7" fillId="0" borderId="0" xfId="0" applyFont="1" applyAlignment="1">
      <alignment wrapText="1"/>
    </xf>
    <xf numFmtId="39" fontId="0" fillId="0" borderId="0" xfId="0" applyFill="1"/>
    <xf numFmtId="10" fontId="0" fillId="0" borderId="0" xfId="5" applyNumberFormat="1" applyFont="1" applyFill="1" applyAlignment="1">
      <alignment horizontal="left"/>
    </xf>
    <xf numFmtId="49" fontId="0" fillId="0" borderId="0" xfId="0" applyNumberFormat="1" applyFill="1"/>
    <xf numFmtId="49" fontId="11" fillId="0" borderId="2" xfId="1" applyNumberFormat="1" applyFont="1" applyFill="1" applyBorder="1" applyAlignment="1">
      <alignment horizontal="center" vertical="center"/>
    </xf>
    <xf numFmtId="2" fontId="11" fillId="0" borderId="2" xfId="1" applyNumberFormat="1" applyFont="1" applyFill="1" applyBorder="1" applyAlignment="1">
      <alignment horizontal="center"/>
    </xf>
    <xf numFmtId="2" fontId="12" fillId="0" borderId="3" xfId="1" applyNumberFormat="1" applyFont="1" applyFill="1" applyBorder="1" applyAlignment="1">
      <alignment horizontal="center"/>
    </xf>
    <xf numFmtId="49" fontId="11" fillId="0" borderId="2" xfId="1" applyNumberFormat="1" applyFont="1" applyFill="1" applyBorder="1" applyAlignment="1">
      <alignment horizontal="center"/>
    </xf>
    <xf numFmtId="164" fontId="11" fillId="0" borderId="2" xfId="1" applyNumberFormat="1" applyFont="1" applyFill="1" applyBorder="1" applyAlignment="1">
      <alignment horizontal="center"/>
    </xf>
    <xf numFmtId="165" fontId="11" fillId="0" borderId="2" xfId="1" applyNumberFormat="1" applyFont="1" applyFill="1" applyBorder="1" applyAlignment="1">
      <alignment horizontal="center"/>
    </xf>
    <xf numFmtId="39" fontId="4" fillId="0" borderId="2" xfId="1" applyFill="1" applyBorder="1"/>
    <xf numFmtId="39" fontId="11" fillId="0" borderId="2" xfId="1" applyFont="1" applyFill="1" applyBorder="1" applyAlignment="1">
      <alignment vertical="center"/>
    </xf>
    <xf numFmtId="39" fontId="11" fillId="0" borderId="2" xfId="1" applyFont="1" applyFill="1" applyBorder="1" applyAlignment="1">
      <alignment vertical="center" wrapText="1"/>
    </xf>
    <xf numFmtId="2" fontId="12"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2" fontId="12" fillId="0" borderId="2" xfId="1" applyNumberFormat="1" applyFont="1" applyFill="1" applyBorder="1" applyAlignment="1">
      <alignment horizontal="right"/>
    </xf>
    <xf numFmtId="39" fontId="5" fillId="0" borderId="2" xfId="1" applyFont="1" applyFill="1" applyBorder="1" applyAlignment="1">
      <alignment vertical="center" wrapText="1"/>
    </xf>
    <xf numFmtId="166" fontId="11" fillId="0" borderId="2" xfId="1" applyNumberFormat="1" applyFont="1" applyFill="1" applyBorder="1" applyAlignment="1">
      <alignment horizontal="center"/>
    </xf>
    <xf numFmtId="168" fontId="12" fillId="0" borderId="3" xfId="1" applyNumberFormat="1" applyFont="1" applyFill="1" applyBorder="1" applyAlignment="1">
      <alignment horizontal="center"/>
    </xf>
    <xf numFmtId="167" fontId="12" fillId="0" borderId="2" xfId="1" applyNumberFormat="1" applyFont="1" applyFill="1" applyBorder="1" applyAlignment="1">
      <alignment horizontal="center"/>
    </xf>
    <xf numFmtId="39" fontId="13" fillId="0" borderId="0" xfId="1" applyFont="1" applyBorder="1" applyAlignment="1">
      <alignment vertical="center"/>
    </xf>
    <xf numFmtId="39" fontId="11" fillId="0" borderId="0" xfId="0" quotePrefix="1" applyFont="1" applyAlignment="1"/>
    <xf numFmtId="49" fontId="11" fillId="0" borderId="2" xfId="1" applyNumberFormat="1" applyFont="1" applyFill="1" applyBorder="1" applyAlignment="1"/>
    <xf numFmtId="165" fontId="7" fillId="0" borderId="5" xfId="1" applyNumberFormat="1" applyFont="1" applyFill="1" applyBorder="1" applyAlignment="1"/>
    <xf numFmtId="167" fontId="11" fillId="0" borderId="2" xfId="1" applyNumberFormat="1" applyFont="1" applyFill="1" applyBorder="1" applyAlignment="1">
      <alignment horizontal="center" vertical="center"/>
    </xf>
    <xf numFmtId="164" fontId="11" fillId="0" borderId="2" xfId="1" applyNumberFormat="1" applyFont="1" applyFill="1" applyBorder="1" applyAlignment="1">
      <alignment horizontal="center" vertical="center"/>
    </xf>
    <xf numFmtId="164" fontId="11" fillId="0" borderId="2" xfId="1" applyNumberFormat="1" applyFont="1" applyFill="1" applyBorder="1" applyAlignment="1">
      <alignment vertical="center"/>
    </xf>
    <xf numFmtId="164" fontId="12" fillId="0" borderId="2" xfId="1" applyNumberFormat="1" applyFont="1" applyFill="1" applyBorder="1" applyAlignment="1">
      <alignment horizontal="center"/>
    </xf>
    <xf numFmtId="49" fontId="11" fillId="0" borderId="2" xfId="1" applyNumberFormat="1" applyFont="1" applyFill="1" applyBorder="1" applyAlignment="1">
      <alignment vertical="center" wrapText="1"/>
    </xf>
    <xf numFmtId="168" fontId="12" fillId="0" borderId="2" xfId="1" applyNumberFormat="1" applyFont="1" applyFill="1" applyBorder="1" applyAlignment="1">
      <alignment horizontal="center"/>
    </xf>
    <xf numFmtId="165" fontId="11" fillId="0" borderId="2" xfId="1" applyNumberFormat="1" applyFont="1" applyFill="1" applyBorder="1" applyAlignment="1">
      <alignment vertical="center"/>
    </xf>
    <xf numFmtId="49" fontId="11" fillId="0" borderId="2" xfId="1" applyNumberFormat="1" applyFont="1" applyFill="1" applyBorder="1" applyAlignment="1">
      <alignment horizontal="right" vertical="center" wrapText="1"/>
    </xf>
    <xf numFmtId="168" fontId="11" fillId="0" borderId="2" xfId="1" applyNumberFormat="1" applyFont="1" applyFill="1" applyBorder="1" applyAlignment="1">
      <alignment vertical="center"/>
    </xf>
    <xf numFmtId="168" fontId="12" fillId="0" borderId="5" xfId="1" applyNumberFormat="1" applyFont="1" applyFill="1" applyBorder="1" applyAlignment="1">
      <alignment horizontal="center"/>
    </xf>
    <xf numFmtId="49" fontId="11" fillId="0" borderId="2" xfId="1" applyNumberFormat="1" applyFont="1" applyFill="1" applyBorder="1" applyAlignment="1">
      <alignment horizontal="center" vertical="center" wrapText="1"/>
    </xf>
    <xf numFmtId="15" fontId="5" fillId="0" borderId="2" xfId="1" quotePrefix="1" applyNumberFormat="1" applyFont="1" applyFill="1" applyBorder="1" applyAlignment="1">
      <alignment vertical="center" wrapText="1"/>
    </xf>
    <xf numFmtId="49" fontId="11" fillId="0" borderId="2" xfId="1" applyNumberFormat="1" applyFont="1" applyFill="1" applyBorder="1" applyAlignment="1">
      <alignment vertical="center"/>
    </xf>
    <xf numFmtId="39" fontId="0" fillId="0" borderId="3" xfId="0" applyBorder="1"/>
    <xf numFmtId="1" fontId="11" fillId="0" borderId="2" xfId="1" applyNumberFormat="1" applyFont="1" applyFill="1" applyBorder="1" applyAlignment="1">
      <alignment vertical="center"/>
    </xf>
    <xf numFmtId="1" fontId="12" fillId="0" borderId="2" xfId="1" applyNumberFormat="1" applyFont="1" applyFill="1" applyBorder="1" applyAlignment="1"/>
    <xf numFmtId="168" fontId="12" fillId="0" borderId="2" xfId="1" applyNumberFormat="1" applyFont="1" applyFill="1" applyBorder="1" applyAlignment="1"/>
    <xf numFmtId="15" fontId="5" fillId="0" borderId="2" xfId="1" quotePrefix="1" applyNumberFormat="1" applyFont="1" applyFill="1" applyBorder="1" applyAlignment="1">
      <alignment horizontal="left" vertical="center" wrapText="1"/>
    </xf>
    <xf numFmtId="168" fontId="12" fillId="0" borderId="3" xfId="1" applyNumberFormat="1" applyFont="1" applyFill="1" applyBorder="1" applyAlignment="1">
      <alignment horizontal="center"/>
    </xf>
    <xf numFmtId="165" fontId="12" fillId="0" borderId="5" xfId="1" applyNumberFormat="1" applyFont="1" applyFill="1" applyBorder="1" applyAlignment="1">
      <alignment horizontal="center"/>
    </xf>
    <xf numFmtId="168" fontId="12" fillId="0" borderId="2" xfId="1" applyNumberFormat="1" applyFont="1" applyFill="1" applyBorder="1" applyAlignment="1">
      <alignment horizontal="center"/>
    </xf>
    <xf numFmtId="39" fontId="11" fillId="0" borderId="2" xfId="1" applyFont="1" applyFill="1" applyBorder="1" applyAlignment="1">
      <alignment horizontal="left" vertical="center"/>
    </xf>
    <xf numFmtId="39" fontId="14" fillId="0" borderId="7" xfId="0" applyFont="1" applyBorder="1"/>
    <xf numFmtId="39" fontId="14" fillId="0" borderId="2" xfId="0" applyFont="1" applyBorder="1"/>
    <xf numFmtId="39" fontId="14" fillId="0" borderId="11" xfId="0" applyFont="1" applyBorder="1"/>
    <xf numFmtId="165" fontId="12" fillId="0" borderId="3" xfId="1" applyNumberFormat="1" applyFont="1" applyFill="1" applyBorder="1" applyAlignment="1"/>
    <xf numFmtId="165" fontId="12" fillId="0" borderId="5" xfId="1" applyNumberFormat="1" applyFont="1" applyFill="1" applyBorder="1" applyAlignment="1"/>
    <xf numFmtId="39" fontId="11" fillId="0" borderId="5" xfId="1" applyFont="1" applyFill="1" applyBorder="1" applyAlignment="1">
      <alignment vertical="center"/>
    </xf>
    <xf numFmtId="2" fontId="12" fillId="0" borderId="5" xfId="1" applyNumberFormat="1" applyFont="1" applyFill="1" applyBorder="1" applyAlignment="1">
      <alignment horizontal="right"/>
    </xf>
    <xf numFmtId="39" fontId="0" fillId="0" borderId="5" xfId="0" applyBorder="1"/>
    <xf numFmtId="169" fontId="12" fillId="0" borderId="3" xfId="1" applyNumberFormat="1" applyFont="1" applyFill="1" applyBorder="1" applyAlignment="1"/>
    <xf numFmtId="15" fontId="5" fillId="0" borderId="6" xfId="1" quotePrefix="1" applyNumberFormat="1" applyFont="1" applyFill="1" applyBorder="1" applyAlignment="1">
      <alignment vertical="center" wrapText="1"/>
    </xf>
    <xf numFmtId="49" fontId="11" fillId="0" borderId="9" xfId="1" applyNumberFormat="1" applyFont="1" applyFill="1" applyBorder="1" applyAlignment="1">
      <alignment vertical="center"/>
    </xf>
    <xf numFmtId="49" fontId="11" fillId="0" borderId="10" xfId="1" applyNumberFormat="1" applyFont="1" applyFill="1" applyBorder="1" applyAlignment="1">
      <alignment vertical="center"/>
    </xf>
    <xf numFmtId="49" fontId="11" fillId="0" borderId="0" xfId="1" applyNumberFormat="1" applyFont="1" applyFill="1" applyBorder="1" applyAlignment="1">
      <alignment vertical="center"/>
    </xf>
    <xf numFmtId="49" fontId="11" fillId="0" borderId="7" xfId="1" applyNumberFormat="1" applyFont="1" applyFill="1" applyBorder="1" applyAlignment="1">
      <alignment vertical="center"/>
    </xf>
    <xf numFmtId="49" fontId="11" fillId="0" borderId="14" xfId="1" applyNumberFormat="1" applyFont="1" applyFill="1" applyBorder="1" applyAlignment="1">
      <alignment vertical="center"/>
    </xf>
    <xf numFmtId="49" fontId="11" fillId="0" borderId="15" xfId="1" applyNumberFormat="1" applyFont="1" applyFill="1" applyBorder="1" applyAlignment="1">
      <alignment vertical="center"/>
    </xf>
    <xf numFmtId="2" fontId="12" fillId="0" borderId="3" xfId="1" applyNumberFormat="1" applyFont="1" applyFill="1" applyBorder="1" applyAlignment="1">
      <alignment horizontal="center"/>
    </xf>
    <xf numFmtId="49" fontId="11" fillId="0" borderId="2" xfId="1" applyNumberFormat="1" applyFont="1" applyFill="1" applyBorder="1" applyAlignment="1">
      <alignment horizontal="center" vertical="center"/>
    </xf>
    <xf numFmtId="165" fontId="12" fillId="0" borderId="2" xfId="1" applyNumberFormat="1" applyFont="1" applyFill="1" applyBorder="1" applyAlignment="1">
      <alignment horizontal="center"/>
    </xf>
    <xf numFmtId="165" fontId="12" fillId="0" borderId="2" xfId="1" applyNumberFormat="1" applyFont="1" applyFill="1" applyBorder="1" applyAlignment="1"/>
    <xf numFmtId="39" fontId="0" fillId="0" borderId="2" xfId="0" applyBorder="1" applyAlignment="1"/>
    <xf numFmtId="39" fontId="11" fillId="0" borderId="2" xfId="1" applyFont="1" applyFill="1" applyBorder="1" applyAlignment="1">
      <alignment horizontal="center" vertical="center"/>
    </xf>
    <xf numFmtId="2" fontId="0" fillId="0" borderId="2" xfId="0" applyNumberFormat="1" applyBorder="1"/>
    <xf numFmtId="2" fontId="0" fillId="0" borderId="2" xfId="0" applyNumberFormat="1" applyBorder="1" applyAlignment="1">
      <alignment horizontal="center"/>
    </xf>
    <xf numFmtId="2" fontId="11" fillId="0" borderId="2" xfId="0" applyNumberFormat="1" applyFont="1" applyBorder="1" applyAlignment="1">
      <alignment horizontal="center"/>
    </xf>
    <xf numFmtId="39" fontId="11" fillId="0" borderId="2" xfId="0" applyFont="1" applyBorder="1"/>
    <xf numFmtId="2" fontId="11" fillId="0" borderId="2" xfId="0" applyNumberFormat="1" applyFont="1" applyBorder="1"/>
    <xf numFmtId="2" fontId="12" fillId="0" borderId="2" xfId="0" applyNumberFormat="1" applyFont="1" applyBorder="1" applyAlignment="1">
      <alignment horizontal="center"/>
    </xf>
    <xf numFmtId="2" fontId="12" fillId="0" borderId="4" xfId="1" applyNumberFormat="1" applyFont="1" applyFill="1" applyBorder="1" applyAlignment="1">
      <alignment horizontal="center"/>
    </xf>
    <xf numFmtId="39" fontId="24" fillId="0" borderId="0" xfId="0" applyFont="1"/>
    <xf numFmtId="39" fontId="24" fillId="0" borderId="0" xfId="0" applyFont="1" applyAlignment="1">
      <alignment vertical="center" wrapText="1"/>
    </xf>
    <xf numFmtId="39" fontId="3" fillId="0" borderId="0" xfId="0" applyFont="1" applyAlignment="1">
      <alignment vertical="center"/>
    </xf>
    <xf numFmtId="0" fontId="18" fillId="0" borderId="2" xfId="0" applyNumberFormat="1" applyFont="1" applyBorder="1" applyAlignment="1">
      <alignment horizontal="center" vertical="top"/>
    </xf>
    <xf numFmtId="0" fontId="18" fillId="0" borderId="2" xfId="0" applyNumberFormat="1" applyFont="1" applyBorder="1" applyAlignment="1">
      <alignment horizontal="centerContinuous" vertical="top"/>
    </xf>
    <xf numFmtId="0" fontId="19" fillId="0" borderId="2" xfId="0" applyNumberFormat="1" applyFont="1" applyBorder="1" applyAlignment="1">
      <alignment horizontal="centerContinuous" vertical="center"/>
    </xf>
    <xf numFmtId="0" fontId="18" fillId="0" borderId="2" xfId="0" applyNumberFormat="1" applyFont="1" applyBorder="1" applyAlignment="1">
      <alignment horizontal="centerContinuous" vertical="center"/>
    </xf>
    <xf numFmtId="44" fontId="18" fillId="0" borderId="2" xfId="0" applyNumberFormat="1" applyFont="1" applyBorder="1" applyAlignment="1">
      <alignment horizontal="centerContinuous" vertical="center"/>
    </xf>
    <xf numFmtId="0" fontId="21" fillId="0" borderId="2" xfId="0" applyNumberFormat="1" applyFont="1" applyBorder="1" applyAlignment="1">
      <alignment horizontal="center" vertical="center" wrapText="1"/>
    </xf>
    <xf numFmtId="0" fontId="21" fillId="0" borderId="2" xfId="0" applyNumberFormat="1" applyFont="1" applyBorder="1" applyAlignment="1">
      <alignment horizontal="justify" vertical="center" wrapText="1"/>
    </xf>
    <xf numFmtId="172" fontId="21" fillId="0" borderId="2" xfId="0" applyNumberFormat="1" applyFont="1" applyBorder="1" applyAlignment="1">
      <alignment horizontal="center" vertical="center" wrapText="1"/>
    </xf>
    <xf numFmtId="171" fontId="21" fillId="0" borderId="2" xfId="0" applyNumberFormat="1" applyFont="1" applyBorder="1" applyAlignment="1">
      <alignment horizontal="center" vertical="center" wrapText="1"/>
    </xf>
    <xf numFmtId="44" fontId="21" fillId="0" borderId="2" xfId="0" applyNumberFormat="1" applyFont="1" applyBorder="1" applyAlignment="1">
      <alignment horizontal="center" vertical="center" wrapText="1"/>
    </xf>
    <xf numFmtId="44" fontId="18" fillId="0" borderId="2" xfId="0" applyNumberFormat="1" applyFont="1" applyBorder="1" applyAlignment="1">
      <alignment horizontal="center" vertical="center" wrapText="1"/>
    </xf>
    <xf numFmtId="39" fontId="21" fillId="0" borderId="2" xfId="0" applyFont="1" applyBorder="1" applyAlignment="1">
      <alignment horizontal="center" vertical="center" wrapText="1"/>
    </xf>
    <xf numFmtId="39" fontId="21" fillId="0" borderId="2" xfId="1" applyFont="1" applyBorder="1" applyAlignment="1">
      <alignment horizontal="center" vertical="center" wrapText="1"/>
    </xf>
    <xf numFmtId="39" fontId="0" fillId="0" borderId="0" xfId="0" applyAlignment="1">
      <alignment horizontal="center" vertical="top"/>
    </xf>
    <xf numFmtId="39" fontId="6" fillId="0" borderId="0" xfId="0" applyFont="1" applyAlignment="1">
      <alignment vertical="top" wrapText="1"/>
    </xf>
    <xf numFmtId="39" fontId="0" fillId="0" borderId="0" xfId="0" applyAlignment="1">
      <alignment vertical="top"/>
    </xf>
    <xf numFmtId="39" fontId="7" fillId="4" borderId="2" xfId="0" applyFont="1" applyFill="1" applyBorder="1"/>
    <xf numFmtId="44" fontId="7" fillId="4" borderId="2" xfId="0" applyNumberFormat="1" applyFont="1" applyFill="1" applyBorder="1"/>
    <xf numFmtId="39" fontId="23" fillId="3" borderId="2" xfId="0" applyFont="1" applyFill="1" applyBorder="1"/>
    <xf numFmtId="44" fontId="23" fillId="3" borderId="2" xfId="0" applyNumberFormat="1" applyFont="1" applyFill="1" applyBorder="1"/>
    <xf numFmtId="167" fontId="14" fillId="0" borderId="2" xfId="0" applyNumberFormat="1" applyFont="1" applyBorder="1"/>
    <xf numFmtId="169" fontId="25" fillId="0" borderId="2" xfId="0" applyNumberFormat="1" applyFont="1" applyBorder="1"/>
    <xf numFmtId="168" fontId="7" fillId="0" borderId="2" xfId="0" applyNumberFormat="1" applyFont="1" applyBorder="1"/>
    <xf numFmtId="0" fontId="7" fillId="0" borderId="2" xfId="0" applyNumberFormat="1" applyFont="1" applyBorder="1" applyAlignment="1">
      <alignment horizontal="center" vertical="center"/>
    </xf>
    <xf numFmtId="167" fontId="7" fillId="0" borderId="2" xfId="0" applyNumberFormat="1" applyFont="1" applyBorder="1"/>
    <xf numFmtId="169" fontId="7" fillId="0" borderId="2" xfId="0" applyNumberFormat="1" applyFont="1" applyBorder="1"/>
    <xf numFmtId="165" fontId="12" fillId="0" borderId="2" xfId="1" applyNumberFormat="1" applyFont="1" applyFill="1" applyBorder="1" applyAlignment="1">
      <alignment horizontal="center"/>
    </xf>
    <xf numFmtId="49" fontId="11" fillId="0" borderId="13" xfId="1" applyNumberFormat="1" applyFont="1" applyFill="1" applyBorder="1" applyAlignment="1">
      <alignment horizontal="center" vertical="center"/>
    </xf>
    <xf numFmtId="49" fontId="11" fillId="0" borderId="14" xfId="1" applyNumberFormat="1" applyFont="1" applyFill="1" applyBorder="1" applyAlignment="1">
      <alignment horizontal="center" vertical="center"/>
    </xf>
    <xf numFmtId="49" fontId="11" fillId="0" borderId="15" xfId="1" applyNumberFormat="1" applyFont="1" applyFill="1" applyBorder="1" applyAlignment="1">
      <alignment horizontal="center" vertical="center"/>
    </xf>
    <xf numFmtId="168" fontId="12" fillId="0" borderId="3" xfId="1" applyNumberFormat="1" applyFont="1" applyFill="1" applyBorder="1" applyAlignment="1">
      <alignment horizontal="center"/>
    </xf>
    <xf numFmtId="168" fontId="12" fillId="0" borderId="5" xfId="1" applyNumberFormat="1" applyFont="1" applyFill="1" applyBorder="1" applyAlignment="1">
      <alignment horizontal="center"/>
    </xf>
    <xf numFmtId="39" fontId="4" fillId="0" borderId="1" xfId="1" applyFill="1" applyBorder="1" applyAlignment="1">
      <alignment vertical="center" wrapText="1"/>
    </xf>
    <xf numFmtId="49" fontId="11" fillId="0" borderId="2" xfId="1" applyNumberFormat="1" applyFont="1" applyFill="1" applyBorder="1" applyAlignment="1">
      <alignment horizontal="center" vertical="center"/>
    </xf>
    <xf numFmtId="165" fontId="12" fillId="0" borderId="5" xfId="1" applyNumberFormat="1" applyFont="1" applyFill="1" applyBorder="1" applyAlignment="1">
      <alignment horizontal="center"/>
    </xf>
    <xf numFmtId="2" fontId="12" fillId="0" borderId="3" xfId="1" applyNumberFormat="1" applyFont="1" applyFill="1" applyBorder="1" applyAlignment="1">
      <alignment horizontal="center"/>
    </xf>
    <xf numFmtId="39" fontId="11" fillId="0" borderId="8" xfId="1" applyFont="1" applyFill="1" applyBorder="1" applyAlignment="1">
      <alignment vertical="center"/>
    </xf>
    <xf numFmtId="39" fontId="11" fillId="0" borderId="9" xfId="1" applyFont="1" applyFill="1" applyBorder="1" applyAlignment="1">
      <alignment vertical="center"/>
    </xf>
    <xf numFmtId="39" fontId="11" fillId="0" borderId="10" xfId="1" applyFont="1" applyFill="1" applyBorder="1" applyAlignment="1">
      <alignment vertical="center"/>
    </xf>
    <xf numFmtId="39" fontId="5" fillId="0" borderId="6" xfId="1" applyFont="1" applyFill="1" applyBorder="1" applyAlignment="1">
      <alignment vertical="center" wrapText="1"/>
    </xf>
    <xf numFmtId="164" fontId="12" fillId="0" borderId="5" xfId="1" applyNumberFormat="1" applyFont="1" applyFill="1" applyBorder="1" applyAlignment="1"/>
    <xf numFmtId="168" fontId="7" fillId="0" borderId="2" xfId="0" applyNumberFormat="1" applyFont="1" applyFill="1" applyBorder="1"/>
    <xf numFmtId="39" fontId="11" fillId="0" borderId="5" xfId="0" applyFont="1" applyBorder="1"/>
    <xf numFmtId="15" fontId="5" fillId="0" borderId="1" xfId="1" quotePrefix="1" applyNumberFormat="1" applyFont="1" applyFill="1" applyBorder="1" applyAlignment="1">
      <alignment horizontal="center" vertical="center" wrapText="1"/>
    </xf>
    <xf numFmtId="49" fontId="11" fillId="0" borderId="13" xfId="1" applyNumberFormat="1" applyFont="1" applyFill="1" applyBorder="1" applyAlignment="1">
      <alignment horizontal="center" vertical="center"/>
    </xf>
    <xf numFmtId="49" fontId="11" fillId="0" borderId="14" xfId="1" applyNumberFormat="1" applyFont="1" applyFill="1" applyBorder="1" applyAlignment="1">
      <alignment horizontal="center" vertical="center"/>
    </xf>
    <xf numFmtId="49" fontId="11" fillId="0" borderId="15" xfId="1" applyNumberFormat="1" applyFont="1" applyFill="1" applyBorder="1" applyAlignment="1">
      <alignment horizontal="center" vertical="center"/>
    </xf>
    <xf numFmtId="39" fontId="4" fillId="0" borderId="1" xfId="1" applyFill="1" applyBorder="1" applyAlignment="1">
      <alignment vertical="center" wrapText="1"/>
    </xf>
    <xf numFmtId="15" fontId="5" fillId="0" borderId="1" xfId="1" quotePrefix="1" applyNumberFormat="1" applyFont="1" applyFill="1" applyBorder="1" applyAlignment="1">
      <alignment horizontal="left" vertical="center" wrapText="1"/>
    </xf>
    <xf numFmtId="164" fontId="12" fillId="0" borderId="2" xfId="1" applyNumberFormat="1" applyFont="1" applyFill="1" applyBorder="1" applyAlignment="1">
      <alignment horizontal="center"/>
    </xf>
    <xf numFmtId="168" fontId="7" fillId="0" borderId="3" xfId="0" applyNumberFormat="1" applyFont="1" applyFill="1" applyBorder="1"/>
    <xf numFmtId="15" fontId="6" fillId="0" borderId="2" xfId="1" quotePrefix="1" applyNumberFormat="1" applyFont="1" applyFill="1" applyBorder="1" applyAlignment="1">
      <alignment vertical="top" wrapText="1"/>
    </xf>
    <xf numFmtId="39" fontId="4" fillId="0" borderId="2" xfId="1" applyBorder="1"/>
    <xf numFmtId="39" fontId="13" fillId="0" borderId="2" xfId="1" applyFont="1" applyBorder="1" applyAlignment="1">
      <alignment vertical="center"/>
    </xf>
    <xf numFmtId="39" fontId="11" fillId="0" borderId="0" xfId="0" applyFont="1" applyAlignment="1">
      <alignment horizontal="left"/>
    </xf>
    <xf numFmtId="49" fontId="11" fillId="0" borderId="9" xfId="1" applyNumberFormat="1" applyFont="1" applyFill="1" applyBorder="1" applyAlignment="1">
      <alignment horizontal="center" vertical="center"/>
    </xf>
    <xf numFmtId="169" fontId="12" fillId="0" borderId="2" xfId="1" applyNumberFormat="1" applyFont="1" applyFill="1" applyBorder="1" applyAlignment="1">
      <alignment horizontal="center"/>
    </xf>
    <xf numFmtId="164" fontId="12" fillId="0" borderId="2" xfId="1" applyNumberFormat="1" applyFont="1" applyFill="1" applyBorder="1" applyAlignment="1">
      <alignment horizontal="center"/>
    </xf>
    <xf numFmtId="49" fontId="11" fillId="0" borderId="2" xfId="1" applyNumberFormat="1" applyFont="1" applyFill="1" applyBorder="1" applyAlignment="1">
      <alignment horizontal="center" vertical="center"/>
    </xf>
    <xf numFmtId="15" fontId="5" fillId="0" borderId="2" xfId="1" quotePrefix="1" applyNumberFormat="1" applyFont="1" applyFill="1" applyBorder="1" applyAlignment="1">
      <alignment horizontal="left" vertical="center" wrapText="1"/>
    </xf>
    <xf numFmtId="168" fontId="12" fillId="0" borderId="2" xfId="1" applyNumberFormat="1" applyFont="1" applyFill="1" applyBorder="1" applyAlignment="1">
      <alignment horizontal="center"/>
    </xf>
    <xf numFmtId="39" fontId="4" fillId="0" borderId="5" xfId="1" applyFill="1" applyBorder="1"/>
    <xf numFmtId="167" fontId="12" fillId="0" borderId="4" xfId="1" applyNumberFormat="1" applyFont="1" applyFill="1" applyBorder="1" applyAlignment="1"/>
    <xf numFmtId="164" fontId="12" fillId="0" borderId="2" xfId="1" applyNumberFormat="1" applyFont="1" applyFill="1" applyBorder="1" applyAlignment="1"/>
    <xf numFmtId="165" fontId="7" fillId="0" borderId="2" xfId="0" applyNumberFormat="1" applyFont="1" applyBorder="1"/>
    <xf numFmtId="39" fontId="6" fillId="0" borderId="11" xfId="1" applyFont="1" applyBorder="1" applyAlignment="1">
      <alignment vertical="center"/>
    </xf>
    <xf numFmtId="39" fontId="6" fillId="0" borderId="0" xfId="1" applyFont="1" applyBorder="1" applyAlignment="1">
      <alignment vertical="center"/>
    </xf>
    <xf numFmtId="39" fontId="11" fillId="0" borderId="0" xfId="0" applyFont="1" applyBorder="1" applyAlignment="1"/>
    <xf numFmtId="39" fontId="11" fillId="0" borderId="0" xfId="0" applyFont="1" applyBorder="1" applyAlignment="1">
      <alignment horizontal="left"/>
    </xf>
    <xf numFmtId="39" fontId="12" fillId="0" borderId="0" xfId="0" applyFont="1" applyBorder="1" applyAlignment="1">
      <alignment horizontal="right" vertical="center" wrapText="1"/>
    </xf>
    <xf numFmtId="39" fontId="11" fillId="0" borderId="0" xfId="0" applyFont="1" applyFill="1" applyBorder="1" applyAlignment="1"/>
    <xf numFmtId="168" fontId="12" fillId="0" borderId="2" xfId="1" applyNumberFormat="1" applyFont="1" applyFill="1" applyBorder="1" applyAlignment="1">
      <alignment vertical="center"/>
    </xf>
    <xf numFmtId="39" fontId="6" fillId="0" borderId="7" xfId="1" applyFont="1" applyBorder="1" applyAlignment="1">
      <alignment vertical="center"/>
    </xf>
    <xf numFmtId="174" fontId="7" fillId="0" borderId="2" xfId="0" applyNumberFormat="1" applyFont="1" applyBorder="1"/>
    <xf numFmtId="39" fontId="0" fillId="0" borderId="2" xfId="0" applyFill="1" applyBorder="1"/>
    <xf numFmtId="39" fontId="14" fillId="0" borderId="2" xfId="0" applyFont="1" applyFill="1" applyBorder="1"/>
    <xf numFmtId="164" fontId="11" fillId="0" borderId="5" xfId="1" applyNumberFormat="1" applyFont="1" applyFill="1" applyBorder="1" applyAlignment="1">
      <alignment vertical="center"/>
    </xf>
    <xf numFmtId="39" fontId="13" fillId="0" borderId="3" xfId="1" applyFont="1" applyBorder="1" applyAlignment="1">
      <alignment vertical="center"/>
    </xf>
    <xf numFmtId="39" fontId="13" fillId="0" borderId="9" xfId="1" applyFont="1" applyBorder="1" applyAlignment="1">
      <alignment vertical="center"/>
    </xf>
    <xf numFmtId="39" fontId="11" fillId="0" borderId="0" xfId="0" applyFont="1" applyAlignment="1">
      <alignment horizontal="left"/>
    </xf>
    <xf numFmtId="175" fontId="21" fillId="0" borderId="2" xfId="1" applyNumberFormat="1" applyFont="1" applyBorder="1" applyAlignment="1">
      <alignment horizontal="center" vertical="center" wrapText="1"/>
    </xf>
    <xf numFmtId="0" fontId="21" fillId="0" borderId="2" xfId="7" applyFont="1" applyBorder="1" applyAlignment="1">
      <alignment horizontal="justify" vertical="center" wrapText="1"/>
    </xf>
    <xf numFmtId="0" fontId="21" fillId="0" borderId="2" xfId="7" applyFont="1" applyBorder="1" applyAlignment="1">
      <alignment horizontal="center" vertical="center" wrapText="1"/>
    </xf>
    <xf numFmtId="171" fontId="21" fillId="0" borderId="2" xfId="7" applyNumberFormat="1" applyFont="1" applyBorder="1" applyAlignment="1">
      <alignment horizontal="center" vertical="center" wrapText="1"/>
    </xf>
    <xf numFmtId="44" fontId="21" fillId="0" borderId="2" xfId="7" applyNumberFormat="1" applyFont="1" applyBorder="1" applyAlignment="1">
      <alignment horizontal="center" vertical="center" wrapText="1"/>
    </xf>
    <xf numFmtId="0" fontId="21" fillId="0" borderId="2" xfId="7" quotePrefix="1" applyFont="1" applyBorder="1" applyAlignment="1">
      <alignment horizontal="justify" vertical="center" wrapText="1"/>
    </xf>
    <xf numFmtId="15" fontId="5" fillId="0" borderId="2" xfId="1" quotePrefix="1" applyNumberFormat="1" applyFont="1" applyBorder="1" applyAlignment="1">
      <alignment vertical="center" wrapText="1"/>
    </xf>
    <xf numFmtId="39" fontId="11" fillId="0" borderId="2" xfId="1" applyFont="1" applyBorder="1" applyAlignment="1">
      <alignment vertical="center"/>
    </xf>
    <xf numFmtId="0" fontId="11" fillId="0" borderId="2" xfId="1" applyNumberFormat="1" applyFont="1" applyBorder="1" applyAlignment="1">
      <alignment vertical="center" wrapText="1"/>
    </xf>
    <xf numFmtId="49" fontId="11" fillId="0" borderId="9" xfId="1" applyNumberFormat="1" applyFont="1" applyBorder="1" applyAlignment="1">
      <alignment horizontal="center" vertical="center"/>
    </xf>
    <xf numFmtId="168" fontId="11" fillId="0" borderId="2" xfId="1" applyNumberFormat="1" applyFont="1" applyBorder="1" applyAlignment="1">
      <alignment vertical="center"/>
    </xf>
    <xf numFmtId="2" fontId="11" fillId="0" borderId="2" xfId="1" applyNumberFormat="1" applyFont="1" applyBorder="1" applyAlignment="1">
      <alignment horizontal="center"/>
    </xf>
    <xf numFmtId="2" fontId="12" fillId="0" borderId="2" xfId="1" applyNumberFormat="1" applyFont="1" applyBorder="1" applyAlignment="1">
      <alignment horizontal="right"/>
    </xf>
    <xf numFmtId="39" fontId="11" fillId="0" borderId="2" xfId="1" applyFont="1" applyBorder="1" applyAlignment="1">
      <alignment vertical="center" wrapText="1"/>
    </xf>
    <xf numFmtId="15" fontId="5" fillId="0" borderId="2" xfId="1" quotePrefix="1" applyNumberFormat="1" applyFont="1" applyBorder="1" applyAlignment="1">
      <alignment horizontal="left" vertical="center" wrapText="1"/>
    </xf>
    <xf numFmtId="49" fontId="11" fillId="0" borderId="2" xfId="1" applyNumberFormat="1" applyFont="1" applyBorder="1" applyAlignment="1">
      <alignment vertical="center"/>
    </xf>
    <xf numFmtId="164" fontId="11" fillId="0" borderId="2" xfId="1" applyNumberFormat="1" applyFont="1" applyBorder="1" applyAlignment="1">
      <alignment vertical="center"/>
    </xf>
    <xf numFmtId="164" fontId="11" fillId="0" borderId="5" xfId="1" applyNumberFormat="1" applyFont="1" applyBorder="1" applyAlignment="1">
      <alignment vertical="center"/>
    </xf>
    <xf numFmtId="15" fontId="6" fillId="0" borderId="2" xfId="1" quotePrefix="1" applyNumberFormat="1" applyFont="1" applyBorder="1" applyAlignment="1">
      <alignment vertical="top" wrapText="1"/>
    </xf>
    <xf numFmtId="39" fontId="11" fillId="0" borderId="5" xfId="1" applyFont="1" applyBorder="1" applyAlignment="1">
      <alignment vertical="center"/>
    </xf>
    <xf numFmtId="165" fontId="12" fillId="0" borderId="5" xfId="1" applyNumberFormat="1" applyFont="1" applyBorder="1" applyAlignment="1">
      <alignment horizontal="center"/>
    </xf>
    <xf numFmtId="168" fontId="12" fillId="0" borderId="3" xfId="1" applyNumberFormat="1" applyFont="1" applyBorder="1" applyAlignment="1">
      <alignment horizontal="center"/>
    </xf>
    <xf numFmtId="168" fontId="12" fillId="0" borderId="2" xfId="1" applyNumberFormat="1" applyFont="1" applyBorder="1" applyAlignment="1">
      <alignment horizontal="center"/>
    </xf>
    <xf numFmtId="2" fontId="12" fillId="0" borderId="2" xfId="1" applyNumberFormat="1" applyFont="1" applyBorder="1" applyAlignment="1">
      <alignment horizontal="center"/>
    </xf>
    <xf numFmtId="165" fontId="12" fillId="0" borderId="2" xfId="1" applyNumberFormat="1" applyFont="1" applyBorder="1" applyAlignment="1">
      <alignment horizontal="center"/>
    </xf>
    <xf numFmtId="168" fontId="12" fillId="0" borderId="5" xfId="1" applyNumberFormat="1" applyFont="1" applyBorder="1" applyAlignment="1">
      <alignment horizontal="center"/>
    </xf>
    <xf numFmtId="166" fontId="11" fillId="0" borderId="2" xfId="1" applyNumberFormat="1" applyFont="1" applyBorder="1" applyAlignment="1">
      <alignment horizontal="center"/>
    </xf>
    <xf numFmtId="49" fontId="11" fillId="0" borderId="2" xfId="1" applyNumberFormat="1" applyFont="1" applyBorder="1" applyAlignment="1">
      <alignment horizontal="center" vertical="center"/>
    </xf>
    <xf numFmtId="39" fontId="5" fillId="0" borderId="2" xfId="1" applyFont="1" applyBorder="1" applyAlignment="1">
      <alignment vertical="center" wrapText="1"/>
    </xf>
    <xf numFmtId="49" fontId="11" fillId="0" borderId="15" xfId="1" applyNumberFormat="1" applyFont="1" applyBorder="1" applyAlignment="1">
      <alignment horizontal="center" vertical="center"/>
    </xf>
    <xf numFmtId="49" fontId="11" fillId="0" borderId="14" xfId="1" applyNumberFormat="1" applyFont="1" applyBorder="1" applyAlignment="1">
      <alignment horizontal="center" vertical="center"/>
    </xf>
    <xf numFmtId="168" fontId="7" fillId="0" borderId="3" xfId="0" applyNumberFormat="1" applyFont="1" applyBorder="1"/>
    <xf numFmtId="15" fontId="5" fillId="0" borderId="1" xfId="1" quotePrefix="1" applyNumberFormat="1" applyFont="1" applyBorder="1" applyAlignment="1">
      <alignment horizontal="center" vertical="center" wrapText="1"/>
    </xf>
    <xf numFmtId="49" fontId="11" fillId="0" borderId="13" xfId="1" applyNumberFormat="1" applyFont="1" applyBorder="1" applyAlignment="1">
      <alignment horizontal="center" vertical="center"/>
    </xf>
    <xf numFmtId="15" fontId="5" fillId="0" borderId="1" xfId="1" quotePrefix="1" applyNumberFormat="1" applyFont="1" applyBorder="1" applyAlignment="1">
      <alignment horizontal="left" vertical="center" wrapText="1"/>
    </xf>
    <xf numFmtId="165" fontId="11" fillId="0" borderId="2" xfId="1" applyNumberFormat="1" applyFont="1" applyBorder="1" applyAlignment="1">
      <alignment horizontal="center"/>
    </xf>
    <xf numFmtId="49" fontId="11" fillId="0" borderId="2" xfId="1" applyNumberFormat="1" applyFont="1" applyBorder="1" applyAlignment="1">
      <alignment horizontal="center"/>
    </xf>
    <xf numFmtId="49" fontId="11" fillId="0" borderId="2" xfId="1" applyNumberFormat="1" applyFont="1" applyBorder="1" applyAlignment="1">
      <alignment vertical="center" wrapText="1"/>
    </xf>
    <xf numFmtId="49" fontId="11" fillId="0" borderId="2" xfId="1" applyNumberFormat="1" applyFont="1" applyBorder="1" applyAlignment="1">
      <alignment horizontal="center" vertical="center" wrapText="1"/>
    </xf>
    <xf numFmtId="39" fontId="13" fillId="0" borderId="0" xfId="1" applyFont="1" applyAlignment="1">
      <alignment vertical="center"/>
    </xf>
    <xf numFmtId="49" fontId="0" fillId="0" borderId="0" xfId="0" applyNumberFormat="1"/>
    <xf numFmtId="39" fontId="6" fillId="0" borderId="0" xfId="1" applyFont="1" applyAlignment="1">
      <alignment vertical="center"/>
    </xf>
    <xf numFmtId="39" fontId="11" fillId="0" borderId="0" xfId="0" quotePrefix="1" applyFont="1"/>
    <xf numFmtId="39" fontId="2" fillId="0" borderId="0" xfId="0" applyFont="1"/>
    <xf numFmtId="15" fontId="5" fillId="0" borderId="0" xfId="1" quotePrefix="1" applyNumberFormat="1" applyFont="1" applyAlignment="1">
      <alignment vertical="center" wrapText="1"/>
    </xf>
    <xf numFmtId="39" fontId="11" fillId="0" borderId="1" xfId="1" applyFont="1" applyBorder="1" applyAlignment="1">
      <alignment vertical="center"/>
    </xf>
    <xf numFmtId="164" fontId="11" fillId="0" borderId="2" xfId="1" applyNumberFormat="1" applyFont="1" applyBorder="1" applyAlignment="1">
      <alignment horizontal="center" vertical="center"/>
    </xf>
    <xf numFmtId="168" fontId="12" fillId="0" borderId="2" xfId="1" applyNumberFormat="1" applyFont="1" applyBorder="1"/>
    <xf numFmtId="2" fontId="11" fillId="0" borderId="5" xfId="1" applyNumberFormat="1" applyFont="1" applyBorder="1" applyAlignment="1">
      <alignment horizontal="center"/>
    </xf>
    <xf numFmtId="2" fontId="12" fillId="0" borderId="5" xfId="1" applyNumberFormat="1" applyFont="1" applyBorder="1" applyAlignment="1">
      <alignment horizontal="right"/>
    </xf>
    <xf numFmtId="167" fontId="12" fillId="0" borderId="2" xfId="1" applyNumberFormat="1" applyFont="1" applyBorder="1"/>
    <xf numFmtId="39" fontId="11" fillId="0" borderId="4" xfId="1" applyFont="1" applyBorder="1" applyAlignment="1">
      <alignment vertical="center"/>
    </xf>
    <xf numFmtId="167" fontId="7" fillId="0" borderId="3" xfId="0" applyNumberFormat="1" applyFont="1" applyBorder="1"/>
    <xf numFmtId="164" fontId="11" fillId="0" borderId="1" xfId="1" applyNumberFormat="1" applyFont="1" applyBorder="1" applyAlignment="1">
      <alignment vertical="center"/>
    </xf>
    <xf numFmtId="2" fontId="12" fillId="0" borderId="3" xfId="1" applyNumberFormat="1" applyFont="1" applyBorder="1" applyAlignment="1">
      <alignment horizontal="center"/>
    </xf>
    <xf numFmtId="176" fontId="7" fillId="0" borderId="2" xfId="0" applyNumberFormat="1" applyFont="1" applyBorder="1"/>
    <xf numFmtId="176" fontId="3" fillId="0" borderId="2" xfId="1" applyNumberFormat="1" applyFont="1" applyBorder="1"/>
    <xf numFmtId="2" fontId="11" fillId="0" borderId="2" xfId="1" applyNumberFormat="1" applyFont="1" applyBorder="1" applyAlignment="1">
      <alignment vertical="center"/>
    </xf>
    <xf numFmtId="2" fontId="11" fillId="0" borderId="2" xfId="1" applyNumberFormat="1" applyFont="1" applyBorder="1" applyAlignment="1">
      <alignment horizontal="center" vertical="center"/>
    </xf>
    <xf numFmtId="39" fontId="11" fillId="0" borderId="5" xfId="1" applyFont="1" applyBorder="1" applyAlignment="1">
      <alignment vertical="center" wrapText="1"/>
    </xf>
    <xf numFmtId="39" fontId="12" fillId="0" borderId="2" xfId="1" applyFont="1" applyBorder="1" applyAlignment="1">
      <alignment vertical="center"/>
    </xf>
    <xf numFmtId="2" fontId="12" fillId="0" borderId="2" xfId="1" applyNumberFormat="1" applyFont="1" applyBorder="1"/>
    <xf numFmtId="165" fontId="12" fillId="0" borderId="2" xfId="1" applyNumberFormat="1" applyFont="1" applyBorder="1" applyAlignment="1">
      <alignment vertical="center"/>
    </xf>
    <xf numFmtId="169" fontId="12" fillId="0" borderId="2" xfId="1" applyNumberFormat="1" applyFont="1" applyBorder="1"/>
    <xf numFmtId="169" fontId="7" fillId="0" borderId="10" xfId="0" applyNumberFormat="1" applyFont="1" applyBorder="1"/>
    <xf numFmtId="39" fontId="0" fillId="0" borderId="9" xfId="0" applyBorder="1"/>
    <xf numFmtId="165" fontId="12" fillId="0" borderId="2" xfId="1" applyNumberFormat="1" applyFont="1" applyBorder="1"/>
    <xf numFmtId="2" fontId="12" fillId="0" borderId="4" xfId="1" applyNumberFormat="1" applyFont="1" applyBorder="1" applyAlignment="1">
      <alignment horizontal="center"/>
    </xf>
    <xf numFmtId="165" fontId="7" fillId="0" borderId="3" xfId="0" applyNumberFormat="1" applyFont="1" applyBorder="1"/>
    <xf numFmtId="168" fontId="12" fillId="0" borderId="5" xfId="1" applyNumberFormat="1" applyFont="1" applyBorder="1"/>
    <xf numFmtId="49" fontId="11" fillId="0" borderId="15" xfId="1" applyNumberFormat="1" applyFont="1" applyBorder="1" applyAlignment="1">
      <alignment vertical="center"/>
    </xf>
    <xf numFmtId="49" fontId="11" fillId="0" borderId="14" xfId="1" applyNumberFormat="1" applyFont="1" applyBorder="1" applyAlignment="1">
      <alignment vertical="center"/>
    </xf>
    <xf numFmtId="49" fontId="11" fillId="0" borderId="7" xfId="1" applyNumberFormat="1" applyFont="1" applyBorder="1" applyAlignment="1">
      <alignment vertical="center"/>
    </xf>
    <xf numFmtId="49" fontId="11" fillId="0" borderId="0" xfId="1" applyNumberFormat="1" applyFont="1" applyAlignment="1">
      <alignment vertical="center"/>
    </xf>
    <xf numFmtId="15" fontId="5" fillId="0" borderId="6" xfId="1" quotePrefix="1" applyNumberFormat="1" applyFont="1" applyBorder="1" applyAlignment="1">
      <alignment vertical="center" wrapText="1"/>
    </xf>
    <xf numFmtId="49" fontId="11" fillId="0" borderId="10" xfId="1" applyNumberFormat="1" applyFont="1" applyBorder="1" applyAlignment="1">
      <alignment vertical="center"/>
    </xf>
    <xf numFmtId="49" fontId="11" fillId="0" borderId="9" xfId="1" applyNumberFormat="1" applyFont="1" applyBorder="1" applyAlignment="1">
      <alignment vertical="center"/>
    </xf>
    <xf numFmtId="167" fontId="7" fillId="0" borderId="5" xfId="1" applyNumberFormat="1" applyFont="1" applyBorder="1"/>
    <xf numFmtId="167" fontId="12" fillId="0" borderId="5" xfId="1" applyNumberFormat="1" applyFont="1" applyBorder="1"/>
    <xf numFmtId="165" fontId="12" fillId="0" borderId="3" xfId="1" applyNumberFormat="1" applyFont="1" applyBorder="1"/>
    <xf numFmtId="39" fontId="11" fillId="0" borderId="1" xfId="1" applyFont="1" applyBorder="1" applyAlignment="1">
      <alignment vertical="center" wrapText="1"/>
    </xf>
    <xf numFmtId="39" fontId="11" fillId="0" borderId="11" xfId="1" applyFont="1" applyBorder="1" applyAlignment="1">
      <alignment vertical="center" wrapText="1"/>
    </xf>
    <xf numFmtId="39" fontId="11" fillId="0" borderId="6" xfId="1" applyFont="1" applyBorder="1" applyAlignment="1">
      <alignment vertical="center" wrapText="1"/>
    </xf>
    <xf numFmtId="177" fontId="7" fillId="0" borderId="2" xfId="0" applyNumberFormat="1" applyFont="1" applyBorder="1"/>
    <xf numFmtId="1" fontId="11" fillId="0" borderId="2" xfId="1" applyNumberFormat="1" applyFont="1" applyBorder="1" applyAlignment="1">
      <alignment vertical="center"/>
    </xf>
    <xf numFmtId="39" fontId="11" fillId="0" borderId="3" xfId="1" applyFont="1" applyBorder="1" applyAlignment="1">
      <alignment vertical="center"/>
    </xf>
    <xf numFmtId="39" fontId="4" fillId="0" borderId="1" xfId="1" applyBorder="1" applyAlignment="1">
      <alignment vertical="center" wrapText="1"/>
    </xf>
    <xf numFmtId="165" fontId="11" fillId="0" borderId="2" xfId="1" applyNumberFormat="1" applyFont="1" applyBorder="1" applyAlignment="1">
      <alignment vertical="center"/>
    </xf>
    <xf numFmtId="169" fontId="12" fillId="0" borderId="2" xfId="1" applyNumberFormat="1" applyFont="1" applyBorder="1" applyAlignment="1">
      <alignment horizontal="center"/>
    </xf>
    <xf numFmtId="39" fontId="11" fillId="0" borderId="2" xfId="1" applyFont="1" applyBorder="1" applyAlignment="1">
      <alignment horizontal="center" vertical="center"/>
    </xf>
    <xf numFmtId="164" fontId="11" fillId="0" borderId="2" xfId="1" applyNumberFormat="1" applyFont="1" applyBorder="1" applyAlignment="1">
      <alignment horizontal="center"/>
    </xf>
    <xf numFmtId="168" fontId="12" fillId="0" borderId="2" xfId="1" applyNumberFormat="1" applyFont="1" applyBorder="1" applyAlignment="1">
      <alignment vertical="center"/>
    </xf>
    <xf numFmtId="167" fontId="12" fillId="0" borderId="4" xfId="1" applyNumberFormat="1" applyFont="1" applyBorder="1"/>
    <xf numFmtId="165" fontId="12" fillId="0" borderId="5" xfId="1" applyNumberFormat="1" applyFont="1" applyBorder="1"/>
    <xf numFmtId="167" fontId="12" fillId="0" borderId="2" xfId="1" applyNumberFormat="1" applyFont="1" applyBorder="1" applyAlignment="1">
      <alignment horizontal="center"/>
    </xf>
    <xf numFmtId="167" fontId="11" fillId="0" borderId="2" xfId="1" applyNumberFormat="1" applyFont="1" applyBorder="1" applyAlignment="1">
      <alignment horizontal="center" vertical="center"/>
    </xf>
    <xf numFmtId="169" fontId="12" fillId="0" borderId="3" xfId="1" applyNumberFormat="1" applyFont="1" applyBorder="1"/>
    <xf numFmtId="39" fontId="5" fillId="0" borderId="2" xfId="1" applyFont="1" applyBorder="1" applyAlignment="1">
      <alignment horizontal="center" vertical="center" wrapText="1"/>
    </xf>
    <xf numFmtId="39" fontId="5" fillId="0" borderId="6" xfId="1" applyFont="1" applyBorder="1" applyAlignment="1">
      <alignment vertical="center" wrapText="1"/>
    </xf>
    <xf numFmtId="39" fontId="11" fillId="0" borderId="10" xfId="1" applyFont="1" applyBorder="1" applyAlignment="1">
      <alignment vertical="center"/>
    </xf>
    <xf numFmtId="39" fontId="11" fillId="0" borderId="9" xfId="1" applyFont="1" applyBorder="1" applyAlignment="1">
      <alignment vertical="center"/>
    </xf>
    <xf numFmtId="39" fontId="11" fillId="0" borderId="8" xfId="1" applyFont="1" applyBorder="1" applyAlignment="1">
      <alignment vertical="center"/>
    </xf>
    <xf numFmtId="39" fontId="4" fillId="0" borderId="5" xfId="1" applyBorder="1"/>
    <xf numFmtId="169" fontId="12" fillId="0" borderId="5" xfId="1" applyNumberFormat="1" applyFont="1" applyBorder="1"/>
    <xf numFmtId="164" fontId="12" fillId="0" borderId="5" xfId="1" applyNumberFormat="1" applyFont="1" applyBorder="1"/>
    <xf numFmtId="164" fontId="12" fillId="0" borderId="2" xfId="1" applyNumberFormat="1" applyFont="1" applyBorder="1"/>
    <xf numFmtId="164" fontId="12" fillId="0" borderId="2" xfId="1" applyNumberFormat="1" applyFont="1" applyBorder="1" applyAlignment="1">
      <alignment horizontal="center"/>
    </xf>
    <xf numFmtId="2" fontId="11" fillId="0" borderId="12" xfId="1" applyNumberFormat="1" applyFont="1" applyBorder="1" applyAlignment="1">
      <alignment horizontal="center"/>
    </xf>
    <xf numFmtId="39" fontId="11" fillId="0" borderId="2" xfId="1" applyFont="1" applyBorder="1" applyAlignment="1">
      <alignment horizontal="left" vertical="center"/>
    </xf>
    <xf numFmtId="165" fontId="7" fillId="0" borderId="5" xfId="1" applyNumberFormat="1" applyFont="1" applyBorder="1"/>
    <xf numFmtId="167" fontId="7" fillId="0" borderId="2" xfId="1" applyNumberFormat="1" applyFont="1" applyBorder="1"/>
    <xf numFmtId="44" fontId="11" fillId="0" borderId="2" xfId="1" applyNumberFormat="1" applyFont="1" applyBorder="1" applyAlignment="1">
      <alignment horizontal="center"/>
    </xf>
    <xf numFmtId="49" fontId="11" fillId="0" borderId="2" xfId="1" applyNumberFormat="1" applyFont="1" applyBorder="1"/>
    <xf numFmtId="2" fontId="21" fillId="0" borderId="2" xfId="7" applyNumberFormat="1" applyFont="1" applyBorder="1" applyAlignment="1">
      <alignment horizontal="center" vertical="center" wrapText="1"/>
    </xf>
    <xf numFmtId="39" fontId="6" fillId="0" borderId="15" xfId="1" applyFont="1" applyBorder="1" applyAlignment="1">
      <alignment vertical="center"/>
    </xf>
    <xf numFmtId="39" fontId="21" fillId="0" borderId="2" xfId="7" applyNumberFormat="1" applyFont="1" applyBorder="1" applyAlignment="1">
      <alignment horizontal="center" vertical="center" wrapText="1"/>
    </xf>
    <xf numFmtId="0" fontId="21" fillId="0" borderId="2" xfId="7" quotePrefix="1" applyFont="1" applyFill="1" applyBorder="1" applyAlignment="1">
      <alignment horizontal="justify" vertical="center" wrapText="1"/>
    </xf>
    <xf numFmtId="170" fontId="18" fillId="0" borderId="3" xfId="0" applyNumberFormat="1" applyFont="1" applyFill="1" applyBorder="1" applyAlignment="1">
      <alignment vertical="center" wrapText="1"/>
    </xf>
    <xf numFmtId="44" fontId="18" fillId="0" borderId="5" xfId="0" applyNumberFormat="1" applyFont="1" applyFill="1" applyBorder="1" applyAlignment="1">
      <alignment vertical="center" wrapText="1"/>
    </xf>
    <xf numFmtId="171" fontId="18" fillId="0" borderId="2" xfId="0" applyNumberFormat="1" applyFont="1" applyBorder="1" applyAlignment="1">
      <alignment horizontal="center" vertical="center" wrapText="1"/>
    </xf>
    <xf numFmtId="0" fontId="21" fillId="0" borderId="2" xfId="0" quotePrefix="1" applyNumberFormat="1" applyFont="1" applyBorder="1" applyAlignment="1">
      <alignment horizontal="justify" vertical="center" wrapText="1"/>
    </xf>
    <xf numFmtId="165" fontId="12" fillId="0" borderId="2" xfId="1" applyNumberFormat="1" applyFont="1" applyBorder="1" applyAlignment="1">
      <alignment horizontal="center"/>
    </xf>
    <xf numFmtId="49" fontId="11" fillId="0" borderId="9" xfId="1" applyNumberFormat="1" applyFont="1" applyBorder="1" applyAlignment="1">
      <alignment horizontal="center" vertical="center"/>
    </xf>
    <xf numFmtId="49" fontId="11" fillId="0" borderId="14" xfId="1" applyNumberFormat="1" applyFont="1" applyBorder="1" applyAlignment="1">
      <alignment horizontal="center" vertical="center"/>
    </xf>
    <xf numFmtId="15" fontId="5" fillId="0" borderId="1" xfId="1" quotePrefix="1" applyNumberFormat="1" applyFont="1" applyBorder="1" applyAlignment="1">
      <alignment horizontal="center" vertical="center" wrapText="1"/>
    </xf>
    <xf numFmtId="168" fontId="12" fillId="0" borderId="2" xfId="1" applyNumberFormat="1" applyFont="1" applyBorder="1" applyAlignment="1">
      <alignment horizontal="center"/>
    </xf>
    <xf numFmtId="49" fontId="11" fillId="0" borderId="2" xfId="1" applyNumberFormat="1" applyFont="1" applyBorder="1" applyAlignment="1">
      <alignment horizontal="center" vertical="center"/>
    </xf>
    <xf numFmtId="49" fontId="11" fillId="0" borderId="13" xfId="1" applyNumberFormat="1" applyFont="1" applyBorder="1" applyAlignment="1">
      <alignment horizontal="center" vertical="center"/>
    </xf>
    <xf numFmtId="15" fontId="5" fillId="0" borderId="2" xfId="1" quotePrefix="1" applyNumberFormat="1" applyFont="1" applyBorder="1" applyAlignment="1">
      <alignment horizontal="left" vertical="center" wrapText="1"/>
    </xf>
    <xf numFmtId="49" fontId="11" fillId="0" borderId="15" xfId="1" applyNumberFormat="1" applyFont="1" applyBorder="1" applyAlignment="1">
      <alignment horizontal="center" vertical="center"/>
    </xf>
    <xf numFmtId="15" fontId="5" fillId="0" borderId="1" xfId="1" quotePrefix="1" applyNumberFormat="1" applyFont="1" applyBorder="1" applyAlignment="1">
      <alignment horizontal="left" vertical="center" wrapText="1"/>
    </xf>
    <xf numFmtId="39" fontId="11" fillId="0" borderId="0" xfId="0" applyFont="1" applyAlignment="1">
      <alignment horizontal="left"/>
    </xf>
    <xf numFmtId="168" fontId="12" fillId="0" borderId="3" xfId="1" applyNumberFormat="1" applyFont="1" applyBorder="1" applyAlignment="1">
      <alignment horizontal="center"/>
    </xf>
    <xf numFmtId="168" fontId="12" fillId="0" borderId="5" xfId="1" applyNumberFormat="1" applyFont="1" applyBorder="1" applyAlignment="1">
      <alignment horizontal="center"/>
    </xf>
    <xf numFmtId="165" fontId="12" fillId="0" borderId="5" xfId="1" applyNumberFormat="1" applyFont="1" applyBorder="1" applyAlignment="1">
      <alignment horizontal="center"/>
    </xf>
    <xf numFmtId="49" fontId="11" fillId="0" borderId="9" xfId="1" applyNumberFormat="1" applyFont="1" applyBorder="1" applyAlignment="1">
      <alignment horizontal="center" vertical="center"/>
    </xf>
    <xf numFmtId="49" fontId="11" fillId="0" borderId="14" xfId="1" applyNumberFormat="1" applyFont="1" applyBorder="1" applyAlignment="1">
      <alignment horizontal="center" vertical="center"/>
    </xf>
    <xf numFmtId="49" fontId="11" fillId="0" borderId="15" xfId="1" applyNumberFormat="1" applyFont="1" applyBorder="1" applyAlignment="1">
      <alignment horizontal="center" vertical="center"/>
    </xf>
    <xf numFmtId="15" fontId="5" fillId="0" borderId="2" xfId="1" quotePrefix="1" applyNumberFormat="1" applyFont="1" applyBorder="1" applyAlignment="1">
      <alignment horizontal="left" vertical="center" wrapText="1"/>
    </xf>
    <xf numFmtId="168" fontId="12" fillId="0" borderId="2" xfId="1" applyNumberFormat="1" applyFont="1" applyBorder="1" applyAlignment="1">
      <alignment horizontal="center"/>
    </xf>
    <xf numFmtId="167" fontId="12" fillId="0" borderId="2" xfId="1" applyNumberFormat="1" applyFont="1" applyBorder="1" applyAlignment="1">
      <alignment horizontal="center"/>
    </xf>
    <xf numFmtId="168" fontId="12" fillId="0" borderId="3" xfId="1" applyNumberFormat="1" applyFont="1" applyBorder="1" applyAlignment="1">
      <alignment horizontal="center"/>
    </xf>
    <xf numFmtId="168" fontId="7" fillId="0" borderId="2" xfId="1" applyNumberFormat="1" applyFont="1" applyFill="1" applyBorder="1"/>
    <xf numFmtId="165" fontId="12" fillId="0" borderId="5" xfId="1" applyNumberFormat="1" applyFont="1" applyBorder="1" applyAlignment="1">
      <alignment horizontal="center"/>
    </xf>
    <xf numFmtId="168" fontId="12" fillId="0" borderId="2" xfId="1" applyNumberFormat="1" applyFont="1" applyBorder="1" applyAlignment="1">
      <alignment horizontal="center"/>
    </xf>
    <xf numFmtId="49" fontId="11" fillId="0" borderId="14" xfId="1" applyNumberFormat="1" applyFont="1" applyBorder="1" applyAlignment="1">
      <alignment horizontal="center" vertical="center"/>
    </xf>
    <xf numFmtId="49" fontId="11" fillId="0" borderId="15" xfId="1" applyNumberFormat="1" applyFont="1" applyBorder="1" applyAlignment="1">
      <alignment horizontal="center" vertical="center"/>
    </xf>
    <xf numFmtId="168" fontId="12" fillId="0" borderId="2" xfId="1" applyNumberFormat="1" applyFont="1" applyBorder="1" applyAlignment="1">
      <alignment horizontal="center"/>
    </xf>
    <xf numFmtId="164" fontId="12" fillId="0" borderId="2" xfId="1" applyNumberFormat="1" applyFont="1" applyFill="1" applyBorder="1" applyAlignment="1">
      <alignment horizontal="center"/>
    </xf>
    <xf numFmtId="164" fontId="12" fillId="0" borderId="2" xfId="1" applyNumberFormat="1" applyFont="1" applyBorder="1" applyAlignment="1">
      <alignment horizontal="center"/>
    </xf>
    <xf numFmtId="171" fontId="21" fillId="0" borderId="2" xfId="1" applyNumberFormat="1" applyFont="1" applyBorder="1" applyAlignment="1">
      <alignment horizontal="center" vertical="center" wrapText="1"/>
    </xf>
    <xf numFmtId="39" fontId="21" fillId="0" borderId="0" xfId="0" applyFont="1" applyAlignment="1">
      <alignment vertical="center"/>
    </xf>
    <xf numFmtId="39" fontId="30" fillId="0" borderId="0" xfId="0" applyFont="1"/>
    <xf numFmtId="39" fontId="21" fillId="0" borderId="2" xfId="1" quotePrefix="1" applyFont="1" applyBorder="1" applyAlignment="1">
      <alignment horizontal="center" vertical="center" wrapText="1"/>
    </xf>
    <xf numFmtId="171" fontId="18" fillId="0" borderId="2" xfId="0" applyNumberFormat="1" applyFont="1" applyBorder="1" applyAlignment="1">
      <alignment horizontal="right" vertical="center" wrapText="1"/>
    </xf>
    <xf numFmtId="177" fontId="0" fillId="0" borderId="2" xfId="0" applyNumberFormat="1" applyBorder="1"/>
    <xf numFmtId="165" fontId="12" fillId="0" borderId="4" xfId="1" applyNumberFormat="1" applyFont="1" applyFill="1" applyBorder="1" applyAlignment="1"/>
    <xf numFmtId="176" fontId="7" fillId="0" borderId="5" xfId="1" applyNumberFormat="1" applyFont="1" applyFill="1" applyBorder="1" applyAlignment="1"/>
    <xf numFmtId="165" fontId="7" fillId="0" borderId="2" xfId="0" applyNumberFormat="1" applyFont="1" applyFill="1" applyBorder="1"/>
    <xf numFmtId="49" fontId="11" fillId="0" borderId="14" xfId="1" applyNumberFormat="1" applyFont="1" applyBorder="1" applyAlignment="1">
      <alignment horizontal="center" vertical="center"/>
    </xf>
    <xf numFmtId="49" fontId="11" fillId="0" borderId="15" xfId="1" applyNumberFormat="1" applyFont="1" applyBorder="1" applyAlignment="1">
      <alignment horizontal="center" vertical="center"/>
    </xf>
    <xf numFmtId="168" fontId="12" fillId="0" borderId="2" xfId="1" applyNumberFormat="1" applyFont="1" applyBorder="1" applyAlignment="1">
      <alignment horizontal="center"/>
    </xf>
    <xf numFmtId="165" fontId="12" fillId="0" borderId="2" xfId="1" applyNumberFormat="1" applyFont="1" applyBorder="1" applyAlignment="1">
      <alignment horizontal="center"/>
    </xf>
    <xf numFmtId="49" fontId="11" fillId="0" borderId="2" xfId="1" applyNumberFormat="1" applyFont="1" applyBorder="1" applyAlignment="1">
      <alignment horizontal="center" vertical="center"/>
    </xf>
    <xf numFmtId="0" fontId="21" fillId="0" borderId="2" xfId="7" applyFont="1" applyFill="1" applyBorder="1" applyAlignment="1">
      <alignment horizontal="justify" vertical="center" wrapText="1"/>
    </xf>
    <xf numFmtId="171" fontId="22" fillId="3" borderId="26" xfId="0" applyNumberFormat="1" applyFont="1" applyFill="1" applyBorder="1"/>
    <xf numFmtId="44" fontId="7" fillId="0" borderId="0" xfId="0" applyNumberFormat="1" applyFont="1"/>
    <xf numFmtId="39" fontId="31" fillId="0" borderId="2" xfId="0" applyFont="1" applyBorder="1" applyAlignment="1">
      <alignment horizontal="justify" vertical="center" wrapText="1"/>
    </xf>
    <xf numFmtId="39" fontId="32" fillId="0" borderId="0" xfId="0" applyFont="1"/>
    <xf numFmtId="0" fontId="21" fillId="0" borderId="2" xfId="0" applyNumberFormat="1" applyFont="1" applyFill="1" applyBorder="1" applyAlignment="1">
      <alignment horizontal="center" vertical="center" wrapText="1"/>
    </xf>
    <xf numFmtId="0" fontId="21" fillId="0" borderId="2" xfId="0" applyNumberFormat="1" applyFont="1" applyFill="1" applyBorder="1" applyAlignment="1">
      <alignment horizontal="justify" vertical="center" wrapText="1"/>
    </xf>
    <xf numFmtId="39" fontId="21" fillId="0" borderId="2" xfId="1" applyFont="1" applyFill="1" applyBorder="1" applyAlignment="1">
      <alignment horizontal="center" vertical="center" wrapText="1"/>
    </xf>
    <xf numFmtId="39" fontId="21" fillId="0" borderId="2" xfId="0" applyFont="1" applyFill="1" applyBorder="1" applyAlignment="1">
      <alignment horizontal="center" vertical="center" wrapText="1"/>
    </xf>
    <xf numFmtId="44" fontId="21" fillId="0" borderId="2" xfId="0" applyNumberFormat="1" applyFont="1" applyFill="1" applyBorder="1" applyAlignment="1">
      <alignment horizontal="center" vertical="center" wrapText="1"/>
    </xf>
    <xf numFmtId="39" fontId="29" fillId="0" borderId="2" xfId="0" applyFont="1" applyFill="1" applyBorder="1" applyAlignment="1">
      <alignment horizontal="justify" vertical="top"/>
    </xf>
    <xf numFmtId="0" fontId="21" fillId="0" borderId="2" xfId="0" quotePrefix="1" applyNumberFormat="1" applyFont="1" applyFill="1" applyBorder="1" applyAlignment="1">
      <alignment horizontal="justify" vertical="center" wrapText="1"/>
    </xf>
    <xf numFmtId="39" fontId="21" fillId="0" borderId="2" xfId="1" quotePrefix="1" applyFont="1" applyFill="1" applyBorder="1" applyAlignment="1">
      <alignment horizontal="justify" vertical="center" wrapText="1"/>
    </xf>
    <xf numFmtId="39" fontId="21" fillId="0" borderId="2" xfId="0" applyFont="1" applyFill="1" applyBorder="1" applyAlignment="1">
      <alignment horizontal="justify" vertical="center" wrapText="1"/>
    </xf>
    <xf numFmtId="39" fontId="21" fillId="0" borderId="2" xfId="1" quotePrefix="1" applyFont="1" applyFill="1" applyBorder="1" applyAlignment="1">
      <alignment horizontal="center" vertical="center" wrapText="1"/>
    </xf>
    <xf numFmtId="171" fontId="21" fillId="0" borderId="2" xfId="1" applyNumberFormat="1" applyFont="1" applyFill="1" applyBorder="1" applyAlignment="1">
      <alignment horizontal="center" vertical="center" wrapText="1"/>
    </xf>
    <xf numFmtId="0" fontId="21" fillId="0" borderId="2" xfId="7" applyFont="1" applyFill="1" applyBorder="1" applyAlignment="1">
      <alignment horizontal="center" vertical="center" wrapText="1"/>
    </xf>
    <xf numFmtId="2" fontId="21" fillId="0" borderId="2" xfId="7" applyNumberFormat="1" applyFont="1" applyFill="1" applyBorder="1" applyAlignment="1">
      <alignment horizontal="center" vertical="center" wrapText="1"/>
    </xf>
    <xf numFmtId="171" fontId="21" fillId="0" borderId="2" xfId="7" applyNumberFormat="1" applyFont="1" applyFill="1" applyBorder="1" applyAlignment="1">
      <alignment horizontal="center" vertical="center" wrapText="1"/>
    </xf>
    <xf numFmtId="44" fontId="21" fillId="0" borderId="2" xfId="7" applyNumberFormat="1" applyFont="1" applyFill="1" applyBorder="1" applyAlignment="1">
      <alignment horizontal="center" vertical="center" wrapText="1"/>
    </xf>
    <xf numFmtId="0" fontId="21" fillId="8" borderId="2" xfId="0" applyNumberFormat="1" applyFont="1" applyFill="1" applyBorder="1" applyAlignment="1">
      <alignment horizontal="center" vertical="center" wrapText="1"/>
    </xf>
    <xf numFmtId="0" fontId="21" fillId="8" borderId="2" xfId="0" applyNumberFormat="1" applyFont="1" applyFill="1" applyBorder="1" applyAlignment="1">
      <alignment horizontal="justify" vertical="center" wrapText="1"/>
    </xf>
    <xf numFmtId="39" fontId="21" fillId="8" borderId="2" xfId="1" applyFont="1" applyFill="1" applyBorder="1" applyAlignment="1">
      <alignment horizontal="center" vertical="center" wrapText="1"/>
    </xf>
    <xf numFmtId="39" fontId="21" fillId="8" borderId="2" xfId="0" applyFont="1" applyFill="1" applyBorder="1" applyAlignment="1">
      <alignment horizontal="center" vertical="center" wrapText="1"/>
    </xf>
    <xf numFmtId="171" fontId="21" fillId="8" borderId="2" xfId="0" applyNumberFormat="1" applyFont="1" applyFill="1" applyBorder="1" applyAlignment="1">
      <alignment horizontal="center" vertical="center" wrapText="1"/>
    </xf>
    <xf numFmtId="44" fontId="21" fillId="8" borderId="2" xfId="0" applyNumberFormat="1" applyFont="1" applyFill="1" applyBorder="1" applyAlignment="1">
      <alignment horizontal="center" vertical="center" wrapText="1"/>
    </xf>
    <xf numFmtId="39" fontId="0" fillId="9" borderId="0" xfId="0" applyFill="1"/>
    <xf numFmtId="171" fontId="21" fillId="0" borderId="2" xfId="0" applyNumberFormat="1" applyFont="1" applyFill="1" applyBorder="1" applyAlignment="1">
      <alignment horizontal="center" vertical="center" wrapText="1"/>
    </xf>
    <xf numFmtId="44" fontId="18" fillId="0" borderId="0" xfId="0" applyNumberFormat="1" applyFont="1" applyBorder="1" applyAlignment="1">
      <alignment horizontal="center" vertical="center" wrapText="1"/>
    </xf>
    <xf numFmtId="170" fontId="18" fillId="0" borderId="4" xfId="0" applyNumberFormat="1" applyFont="1" applyFill="1" applyBorder="1" applyAlignment="1">
      <alignment horizontal="center" vertical="center" wrapText="1"/>
    </xf>
    <xf numFmtId="39" fontId="18" fillId="4" borderId="3" xfId="0" applyFont="1" applyFill="1" applyBorder="1" applyAlignment="1">
      <alignment horizontal="center" vertical="center" wrapText="1"/>
    </xf>
    <xf numFmtId="39" fontId="18" fillId="4" borderId="4" xfId="0" applyFont="1" applyFill="1" applyBorder="1" applyAlignment="1">
      <alignment horizontal="center" vertical="center" wrapText="1"/>
    </xf>
    <xf numFmtId="39" fontId="18" fillId="4" borderId="5" xfId="0" applyFont="1" applyFill="1" applyBorder="1" applyAlignment="1">
      <alignment horizontal="center" vertical="center" wrapText="1"/>
    </xf>
    <xf numFmtId="39" fontId="22" fillId="3" borderId="24" xfId="0" applyFont="1" applyFill="1" applyBorder="1" applyAlignment="1">
      <alignment horizontal="right"/>
    </xf>
    <xf numFmtId="39" fontId="22" fillId="3" borderId="25" xfId="0" applyFont="1" applyFill="1" applyBorder="1" applyAlignment="1">
      <alignment horizontal="right"/>
    </xf>
    <xf numFmtId="170" fontId="18" fillId="4" borderId="3" xfId="0" applyNumberFormat="1" applyFont="1" applyFill="1" applyBorder="1" applyAlignment="1">
      <alignment horizontal="center" vertical="center" wrapText="1"/>
    </xf>
    <xf numFmtId="170" fontId="18" fillId="4" borderId="4" xfId="0" applyNumberFormat="1" applyFont="1" applyFill="1" applyBorder="1" applyAlignment="1">
      <alignment horizontal="center" vertical="center" wrapText="1"/>
    </xf>
    <xf numFmtId="170" fontId="18" fillId="4" borderId="5" xfId="0" applyNumberFormat="1" applyFont="1" applyFill="1" applyBorder="1" applyAlignment="1">
      <alignment horizontal="center" vertical="center" wrapText="1"/>
    </xf>
    <xf numFmtId="39" fontId="18" fillId="0" borderId="3" xfId="0" applyFont="1" applyBorder="1" applyAlignment="1">
      <alignment horizontal="center" vertical="center" wrapText="1"/>
    </xf>
    <xf numFmtId="39" fontId="18" fillId="0" borderId="4" xfId="0" applyFont="1" applyBorder="1" applyAlignment="1">
      <alignment horizontal="center" vertical="center" wrapText="1"/>
    </xf>
    <xf numFmtId="39" fontId="18" fillId="0" borderId="5" xfId="0" applyFont="1" applyBorder="1" applyAlignment="1">
      <alignment horizontal="center" vertical="center" wrapText="1"/>
    </xf>
    <xf numFmtId="39" fontId="28" fillId="0" borderId="3" xfId="0" applyFont="1" applyBorder="1" applyAlignment="1">
      <alignment horizontal="center" vertical="center" wrapText="1"/>
    </xf>
    <xf numFmtId="39" fontId="28" fillId="0" borderId="4" xfId="0" applyFont="1" applyBorder="1" applyAlignment="1">
      <alignment horizontal="center" vertical="center" wrapText="1"/>
    </xf>
    <xf numFmtId="39" fontId="28" fillId="0" borderId="5" xfId="0" applyFont="1" applyBorder="1" applyAlignment="1">
      <alignment horizontal="center" vertical="center" wrapText="1"/>
    </xf>
    <xf numFmtId="170" fontId="28" fillId="4" borderId="3" xfId="0" applyNumberFormat="1" applyFont="1" applyFill="1" applyBorder="1" applyAlignment="1">
      <alignment horizontal="center" vertical="center" wrapText="1"/>
    </xf>
    <xf numFmtId="170" fontId="28" fillId="4" borderId="4" xfId="0" applyNumberFormat="1" applyFont="1" applyFill="1" applyBorder="1" applyAlignment="1">
      <alignment horizontal="center" vertical="center" wrapText="1"/>
    </xf>
    <xf numFmtId="170" fontId="28" fillId="4" borderId="5" xfId="0" applyNumberFormat="1" applyFont="1" applyFill="1" applyBorder="1" applyAlignment="1">
      <alignment horizontal="center" vertical="center" wrapText="1"/>
    </xf>
    <xf numFmtId="39" fontId="16" fillId="0" borderId="16" xfId="0" applyFont="1" applyBorder="1" applyAlignment="1">
      <alignment horizontal="center"/>
    </xf>
    <xf numFmtId="39" fontId="16" fillId="0" borderId="17" xfId="0" applyFont="1" applyBorder="1" applyAlignment="1">
      <alignment horizontal="center"/>
    </xf>
    <xf numFmtId="39" fontId="16" fillId="0" borderId="18" xfId="0" applyFont="1" applyBorder="1" applyAlignment="1">
      <alignment horizontal="center"/>
    </xf>
    <xf numFmtId="39" fontId="16" fillId="0" borderId="19" xfId="0" applyFont="1" applyBorder="1" applyAlignment="1">
      <alignment horizontal="center" vertical="center" wrapText="1"/>
    </xf>
    <xf numFmtId="39" fontId="16" fillId="0" borderId="0" xfId="0" applyFont="1" applyAlignment="1">
      <alignment horizontal="center" vertical="center" wrapText="1"/>
    </xf>
    <xf numFmtId="39" fontId="16" fillId="0" borderId="20" xfId="0" applyFont="1" applyBorder="1" applyAlignment="1">
      <alignment horizontal="center" vertical="center" wrapText="1"/>
    </xf>
    <xf numFmtId="39" fontId="7" fillId="0" borderId="19" xfId="0" applyFont="1" applyBorder="1" applyAlignment="1">
      <alignment horizontal="center" vertical="center"/>
    </xf>
    <xf numFmtId="39" fontId="7" fillId="0" borderId="0" xfId="0" applyFont="1" applyAlignment="1">
      <alignment horizontal="center" vertical="center"/>
    </xf>
    <xf numFmtId="39" fontId="7" fillId="0" borderId="20" xfId="0" applyFont="1" applyBorder="1" applyAlignment="1">
      <alignment horizontal="center" vertical="center"/>
    </xf>
    <xf numFmtId="39" fontId="16" fillId="0" borderId="19" xfId="0" applyFont="1" applyBorder="1" applyAlignment="1">
      <alignment horizontal="center"/>
    </xf>
    <xf numFmtId="39" fontId="16" fillId="0" borderId="0" xfId="0" applyFont="1" applyAlignment="1">
      <alignment horizontal="center"/>
    </xf>
    <xf numFmtId="39" fontId="16" fillId="0" borderId="20" xfId="0" applyFont="1" applyBorder="1" applyAlignment="1">
      <alignment horizontal="center"/>
    </xf>
    <xf numFmtId="39" fontId="0" fillId="0" borderId="21" xfId="0" applyBorder="1" applyAlignment="1">
      <alignment horizontal="center"/>
    </xf>
    <xf numFmtId="39" fontId="0" fillId="0" borderId="22" xfId="0" applyBorder="1" applyAlignment="1">
      <alignment horizontal="center"/>
    </xf>
    <xf numFmtId="39" fontId="0" fillId="0" borderId="23" xfId="0" applyBorder="1" applyAlignment="1">
      <alignment horizontal="center"/>
    </xf>
    <xf numFmtId="39" fontId="17" fillId="3" borderId="1" xfId="0" applyFont="1" applyFill="1" applyBorder="1" applyAlignment="1">
      <alignment horizontal="center" vertical="center"/>
    </xf>
    <xf numFmtId="170" fontId="20" fillId="3" borderId="2" xfId="0" applyNumberFormat="1" applyFont="1" applyFill="1" applyBorder="1" applyAlignment="1">
      <alignment horizontal="center"/>
    </xf>
    <xf numFmtId="170" fontId="18" fillId="4" borderId="2" xfId="0" applyNumberFormat="1" applyFont="1" applyFill="1" applyBorder="1" applyAlignment="1">
      <alignment horizontal="center" vertical="top" wrapText="1"/>
    </xf>
    <xf numFmtId="170" fontId="18" fillId="4" borderId="3" xfId="7" applyNumberFormat="1" applyFont="1" applyFill="1" applyBorder="1" applyAlignment="1">
      <alignment horizontal="center" vertical="center" wrapText="1"/>
    </xf>
    <xf numFmtId="170" fontId="18" fillId="4" borderId="4" xfId="7" applyNumberFormat="1" applyFont="1" applyFill="1" applyBorder="1" applyAlignment="1">
      <alignment horizontal="center" vertical="center" wrapText="1"/>
    </xf>
    <xf numFmtId="170" fontId="18" fillId="4" borderId="5" xfId="7" applyNumberFormat="1" applyFont="1" applyFill="1" applyBorder="1" applyAlignment="1">
      <alignment horizontal="center" vertical="center" wrapText="1"/>
    </xf>
    <xf numFmtId="15" fontId="5" fillId="0" borderId="6" xfId="1" quotePrefix="1" applyNumberFormat="1" applyFont="1" applyBorder="1" applyAlignment="1">
      <alignment horizontal="center" vertical="center" wrapText="1"/>
    </xf>
    <xf numFmtId="15" fontId="5" fillId="0" borderId="11" xfId="1" quotePrefix="1" applyNumberFormat="1" applyFont="1" applyBorder="1" applyAlignment="1">
      <alignment horizontal="center" vertical="center" wrapText="1"/>
    </xf>
    <xf numFmtId="15" fontId="5" fillId="0" borderId="1" xfId="1" quotePrefix="1" applyNumberFormat="1" applyFont="1" applyBorder="1" applyAlignment="1">
      <alignment horizontal="center" vertical="center" wrapText="1"/>
    </xf>
    <xf numFmtId="49" fontId="11" fillId="0" borderId="9" xfId="1" applyNumberFormat="1" applyFont="1" applyBorder="1" applyAlignment="1">
      <alignment horizontal="center" vertical="center"/>
    </xf>
    <xf numFmtId="49" fontId="11" fillId="0" borderId="10" xfId="1" applyNumberFormat="1" applyFont="1" applyBorder="1" applyAlignment="1">
      <alignment horizontal="center" vertical="center"/>
    </xf>
    <xf numFmtId="49" fontId="11" fillId="0" borderId="0" xfId="1" applyNumberFormat="1" applyFont="1" applyBorder="1" applyAlignment="1">
      <alignment horizontal="center" vertical="center"/>
    </xf>
    <xf numFmtId="49" fontId="11" fillId="0" borderId="7" xfId="1" applyNumberFormat="1" applyFont="1" applyBorder="1" applyAlignment="1">
      <alignment horizontal="center" vertical="center"/>
    </xf>
    <xf numFmtId="49" fontId="11" fillId="0" borderId="14" xfId="1" applyNumberFormat="1" applyFont="1" applyBorder="1" applyAlignment="1">
      <alignment horizontal="center" vertical="center"/>
    </xf>
    <xf numFmtId="49" fontId="11" fillId="0" borderId="15" xfId="1" applyNumberFormat="1" applyFont="1" applyBorder="1" applyAlignment="1">
      <alignment horizontal="center" vertical="center"/>
    </xf>
    <xf numFmtId="39" fontId="12" fillId="2" borderId="2" xfId="1" applyFont="1" applyFill="1" applyBorder="1" applyAlignment="1">
      <alignment horizontal="center" vertical="center"/>
    </xf>
    <xf numFmtId="39" fontId="12" fillId="2" borderId="3" xfId="1" applyFont="1" applyFill="1" applyBorder="1" applyAlignment="1">
      <alignment horizontal="center" vertical="center"/>
    </xf>
    <xf numFmtId="39" fontId="13" fillId="0" borderId="0" xfId="1" applyFont="1" applyAlignment="1">
      <alignment horizontal="center" vertical="center"/>
    </xf>
    <xf numFmtId="49" fontId="11" fillId="7" borderId="8" xfId="1" applyNumberFormat="1" applyFont="1" applyFill="1" applyBorder="1" applyAlignment="1">
      <alignment horizontal="center" vertical="center"/>
    </xf>
    <xf numFmtId="49" fontId="11" fillId="7" borderId="12" xfId="1" applyNumberFormat="1" applyFont="1" applyFill="1" applyBorder="1" applyAlignment="1">
      <alignment horizontal="center" vertical="center"/>
    </xf>
    <xf numFmtId="49" fontId="11" fillId="7" borderId="13" xfId="1" applyNumberFormat="1" applyFont="1" applyFill="1" applyBorder="1" applyAlignment="1">
      <alignment horizontal="center" vertical="center"/>
    </xf>
    <xf numFmtId="49" fontId="11" fillId="0" borderId="8" xfId="1" applyNumberFormat="1" applyFont="1" applyBorder="1" applyAlignment="1">
      <alignment horizontal="center" vertical="center"/>
    </xf>
    <xf numFmtId="49" fontId="11" fillId="0" borderId="12" xfId="1" applyNumberFormat="1" applyFont="1" applyBorder="1" applyAlignment="1">
      <alignment horizontal="center" vertical="center"/>
    </xf>
    <xf numFmtId="49" fontId="11" fillId="0" borderId="13" xfId="1" applyNumberFormat="1" applyFont="1" applyBorder="1" applyAlignment="1">
      <alignment horizontal="center" vertical="center"/>
    </xf>
    <xf numFmtId="167" fontId="12" fillId="0" borderId="2" xfId="1" applyNumberFormat="1" applyFont="1" applyBorder="1" applyAlignment="1">
      <alignment horizontal="center"/>
    </xf>
    <xf numFmtId="168" fontId="12" fillId="0" borderId="2" xfId="1" applyNumberFormat="1" applyFont="1" applyBorder="1" applyAlignment="1">
      <alignment horizontal="center"/>
    </xf>
    <xf numFmtId="39" fontId="12" fillId="2" borderId="6" xfId="1" applyFont="1" applyFill="1" applyBorder="1" applyAlignment="1">
      <alignment horizontal="center" vertical="center"/>
    </xf>
    <xf numFmtId="39" fontId="12" fillId="2" borderId="1" xfId="1" applyFont="1" applyFill="1" applyBorder="1" applyAlignment="1">
      <alignment horizontal="center" vertical="center"/>
    </xf>
    <xf numFmtId="39" fontId="2" fillId="0" borderId="0" xfId="0" applyFont="1" applyAlignment="1">
      <alignment horizontal="center"/>
    </xf>
    <xf numFmtId="39" fontId="5" fillId="0" borderId="0" xfId="0" applyFont="1" applyAlignment="1">
      <alignment horizontal="center"/>
    </xf>
    <xf numFmtId="39" fontId="7" fillId="0" borderId="0" xfId="0" applyFont="1" applyAlignment="1">
      <alignment horizontal="center"/>
    </xf>
    <xf numFmtId="39" fontId="12" fillId="0" borderId="0" xfId="0" applyFont="1" applyAlignment="1">
      <alignment horizontal="center" vertical="center"/>
    </xf>
    <xf numFmtId="39" fontId="9" fillId="0" borderId="0" xfId="0" applyFont="1" applyAlignment="1">
      <alignment horizontal="center"/>
    </xf>
    <xf numFmtId="39" fontId="7" fillId="0" borderId="0" xfId="0" applyFont="1" applyAlignment="1">
      <alignment horizontal="center" wrapText="1"/>
    </xf>
    <xf numFmtId="39" fontId="0" fillId="0" borderId="0" xfId="0" applyAlignment="1">
      <alignment horizontal="left"/>
    </xf>
    <xf numFmtId="49" fontId="11" fillId="0" borderId="0" xfId="1" applyNumberFormat="1" applyFont="1" applyAlignment="1">
      <alignment horizontal="center" vertical="center"/>
    </xf>
    <xf numFmtId="39" fontId="13" fillId="0" borderId="9" xfId="1" applyFont="1" applyBorder="1" applyAlignment="1">
      <alignment horizontal="center" vertical="center"/>
    </xf>
    <xf numFmtId="15" fontId="5" fillId="0" borderId="2" xfId="1" quotePrefix="1" applyNumberFormat="1" applyFont="1" applyBorder="1" applyAlignment="1">
      <alignment horizontal="left" vertical="center" wrapText="1"/>
    </xf>
    <xf numFmtId="15" fontId="5" fillId="0" borderId="6" xfId="1" quotePrefix="1" applyNumberFormat="1" applyFont="1" applyBorder="1" applyAlignment="1">
      <alignment horizontal="left" vertical="center" wrapText="1"/>
    </xf>
    <xf numFmtId="15" fontId="5" fillId="0" borderId="11" xfId="1" quotePrefix="1" applyNumberFormat="1" applyFont="1" applyBorder="1" applyAlignment="1">
      <alignment horizontal="left" vertical="center" wrapText="1"/>
    </xf>
    <xf numFmtId="15" fontId="5" fillId="0" borderId="1" xfId="1" quotePrefix="1" applyNumberFormat="1" applyFont="1" applyBorder="1" applyAlignment="1">
      <alignment horizontal="left" vertical="center" wrapText="1"/>
    </xf>
    <xf numFmtId="15" fontId="5" fillId="0" borderId="2" xfId="1" quotePrefix="1" applyNumberFormat="1" applyFont="1" applyBorder="1" applyAlignment="1">
      <alignment horizontal="center" vertical="center" wrapText="1"/>
    </xf>
    <xf numFmtId="49" fontId="11" fillId="7" borderId="9" xfId="1" applyNumberFormat="1" applyFont="1" applyFill="1" applyBorder="1" applyAlignment="1">
      <alignment horizontal="center" vertical="center"/>
    </xf>
    <xf numFmtId="49" fontId="11" fillId="7" borderId="10" xfId="1" applyNumberFormat="1" applyFont="1" applyFill="1" applyBorder="1" applyAlignment="1">
      <alignment horizontal="center" vertical="center"/>
    </xf>
    <xf numFmtId="49" fontId="11" fillId="7" borderId="0" xfId="1" applyNumberFormat="1" applyFont="1" applyFill="1" applyAlignment="1">
      <alignment horizontal="center" vertical="center"/>
    </xf>
    <xf numFmtId="49" fontId="11" fillId="7" borderId="7" xfId="1" applyNumberFormat="1" applyFont="1" applyFill="1" applyBorder="1" applyAlignment="1">
      <alignment horizontal="center" vertical="center"/>
    </xf>
    <xf numFmtId="49" fontId="11" fillId="7" borderId="14" xfId="1" applyNumberFormat="1" applyFont="1" applyFill="1" applyBorder="1" applyAlignment="1">
      <alignment horizontal="center" vertical="center"/>
    </xf>
    <xf numFmtId="49" fontId="11" fillId="7" borderId="15" xfId="1" applyNumberFormat="1" applyFont="1" applyFill="1" applyBorder="1" applyAlignment="1">
      <alignment horizontal="center" vertical="center"/>
    </xf>
    <xf numFmtId="165" fontId="12" fillId="0" borderId="2" xfId="1" applyNumberFormat="1" applyFont="1" applyBorder="1" applyAlignment="1">
      <alignment horizontal="center"/>
    </xf>
    <xf numFmtId="39" fontId="6" fillId="0" borderId="10" xfId="1" applyFont="1" applyBorder="1" applyAlignment="1">
      <alignment horizontal="center" vertical="center"/>
    </xf>
    <xf numFmtId="39" fontId="6" fillId="0" borderId="7" xfId="1" applyFont="1" applyBorder="1" applyAlignment="1">
      <alignment horizontal="center" vertical="center"/>
    </xf>
    <xf numFmtId="49" fontId="11" fillId="0" borderId="2" xfId="1" applyNumberFormat="1" applyFont="1" applyBorder="1" applyAlignment="1">
      <alignment horizontal="center" vertical="center"/>
    </xf>
    <xf numFmtId="49" fontId="11" fillId="6" borderId="9" xfId="1" applyNumberFormat="1" applyFont="1" applyFill="1" applyBorder="1" applyAlignment="1">
      <alignment horizontal="center" vertical="center"/>
    </xf>
    <xf numFmtId="49" fontId="11" fillId="6" borderId="0" xfId="1" applyNumberFormat="1" applyFont="1" applyFill="1" applyAlignment="1">
      <alignment horizontal="center" vertical="center"/>
    </xf>
    <xf numFmtId="49" fontId="11" fillId="6" borderId="14" xfId="1" applyNumberFormat="1" applyFont="1" applyFill="1" applyBorder="1" applyAlignment="1">
      <alignment horizontal="center" vertical="center"/>
    </xf>
    <xf numFmtId="39" fontId="0" fillId="0" borderId="3" xfId="0" applyBorder="1" applyAlignment="1">
      <alignment horizontal="center"/>
    </xf>
    <xf numFmtId="39" fontId="0" fillId="0" borderId="5" xfId="0" applyBorder="1" applyAlignment="1">
      <alignment horizontal="center"/>
    </xf>
    <xf numFmtId="0" fontId="27" fillId="5" borderId="2" xfId="8" applyFont="1" applyFill="1" applyBorder="1" applyAlignment="1">
      <alignment horizontal="center" vertical="center" wrapText="1"/>
    </xf>
    <xf numFmtId="2" fontId="12" fillId="0" borderId="2" xfId="1" applyNumberFormat="1" applyFont="1" applyFill="1" applyBorder="1" applyAlignment="1">
      <alignment horizontal="center"/>
    </xf>
    <xf numFmtId="49" fontId="11" fillId="0" borderId="8" xfId="1" applyNumberFormat="1" applyFont="1" applyFill="1" applyBorder="1" applyAlignment="1">
      <alignment horizontal="center" vertical="center"/>
    </xf>
    <xf numFmtId="49" fontId="11" fillId="0" borderId="12" xfId="1" applyNumberFormat="1" applyFont="1" applyFill="1" applyBorder="1" applyAlignment="1">
      <alignment horizontal="center" vertical="center"/>
    </xf>
    <xf numFmtId="49" fontId="11" fillId="0" borderId="13" xfId="1" applyNumberFormat="1" applyFont="1" applyFill="1" applyBorder="1" applyAlignment="1">
      <alignment horizontal="center" vertical="center"/>
    </xf>
    <xf numFmtId="49" fontId="11" fillId="0" borderId="9" xfId="1" applyNumberFormat="1" applyFont="1" applyFill="1" applyBorder="1" applyAlignment="1">
      <alignment horizontal="center" vertical="center"/>
    </xf>
    <xf numFmtId="49" fontId="11" fillId="0" borderId="10"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xf>
    <xf numFmtId="49" fontId="11" fillId="0" borderId="7" xfId="1" applyNumberFormat="1" applyFont="1" applyFill="1" applyBorder="1" applyAlignment="1">
      <alignment horizontal="center" vertical="center"/>
    </xf>
    <xf numFmtId="49" fontId="11" fillId="0" borderId="14" xfId="1" applyNumberFormat="1" applyFont="1" applyFill="1" applyBorder="1" applyAlignment="1">
      <alignment horizontal="center" vertical="center"/>
    </xf>
    <xf numFmtId="49" fontId="11" fillId="0" borderId="15" xfId="1" applyNumberFormat="1" applyFont="1" applyFill="1" applyBorder="1" applyAlignment="1">
      <alignment horizontal="center" vertical="center"/>
    </xf>
    <xf numFmtId="15" fontId="5" fillId="0" borderId="6" xfId="1" quotePrefix="1" applyNumberFormat="1" applyFont="1" applyFill="1" applyBorder="1" applyAlignment="1">
      <alignment horizontal="left" vertical="center" wrapText="1"/>
    </xf>
    <xf numFmtId="15" fontId="5" fillId="0" borderId="11" xfId="1" quotePrefix="1" applyNumberFormat="1" applyFont="1" applyFill="1" applyBorder="1" applyAlignment="1">
      <alignment horizontal="left" vertical="center" wrapText="1"/>
    </xf>
    <xf numFmtId="15" fontId="5" fillId="0" borderId="1" xfId="1" quotePrefix="1" applyNumberFormat="1" applyFont="1" applyFill="1" applyBorder="1" applyAlignment="1">
      <alignment horizontal="left" vertical="center" wrapText="1"/>
    </xf>
    <xf numFmtId="39" fontId="11" fillId="0" borderId="2" xfId="1" applyFont="1" applyFill="1" applyBorder="1" applyAlignment="1">
      <alignment horizontal="center" vertical="center" wrapText="1"/>
    </xf>
    <xf numFmtId="39" fontId="13" fillId="0" borderId="0" xfId="1" applyFont="1" applyBorder="1" applyAlignment="1">
      <alignment horizontal="center" vertical="center"/>
    </xf>
    <xf numFmtId="15" fontId="5" fillId="0" borderId="2" xfId="1" quotePrefix="1" applyNumberFormat="1" applyFont="1" applyFill="1" applyBorder="1" applyAlignment="1">
      <alignment horizontal="center" vertical="center" wrapText="1"/>
    </xf>
    <xf numFmtId="49" fontId="11" fillId="7" borderId="0" xfId="1" applyNumberFormat="1" applyFont="1" applyFill="1" applyBorder="1" applyAlignment="1">
      <alignment horizontal="center" vertical="center"/>
    </xf>
    <xf numFmtId="15" fontId="5" fillId="0" borderId="6" xfId="1" quotePrefix="1" applyNumberFormat="1" applyFont="1" applyFill="1" applyBorder="1" applyAlignment="1">
      <alignment horizontal="center" vertical="center" wrapText="1"/>
    </xf>
    <xf numFmtId="15" fontId="5" fillId="0" borderId="11" xfId="1" quotePrefix="1" applyNumberFormat="1" applyFont="1" applyFill="1" applyBorder="1" applyAlignment="1">
      <alignment horizontal="center" vertical="center" wrapText="1"/>
    </xf>
    <xf numFmtId="15" fontId="5" fillId="0" borderId="1" xfId="1" quotePrefix="1" applyNumberFormat="1" applyFont="1" applyFill="1" applyBorder="1" applyAlignment="1">
      <alignment horizontal="center" vertical="center" wrapText="1"/>
    </xf>
    <xf numFmtId="168" fontId="12" fillId="0" borderId="2" xfId="1" applyNumberFormat="1" applyFont="1" applyFill="1" applyBorder="1" applyAlignment="1">
      <alignment horizontal="center"/>
    </xf>
    <xf numFmtId="15" fontId="5" fillId="0" borderId="2" xfId="1" quotePrefix="1" applyNumberFormat="1" applyFont="1" applyFill="1" applyBorder="1" applyAlignment="1">
      <alignment horizontal="left" vertical="center" wrapText="1"/>
    </xf>
    <xf numFmtId="167" fontId="12" fillId="0" borderId="2" xfId="1" applyNumberFormat="1" applyFont="1" applyFill="1" applyBorder="1" applyAlignment="1">
      <alignment horizontal="center"/>
    </xf>
    <xf numFmtId="49" fontId="11" fillId="0" borderId="2" xfId="1" applyNumberFormat="1" applyFont="1" applyFill="1" applyBorder="1" applyAlignment="1">
      <alignment horizontal="center" vertical="center"/>
    </xf>
    <xf numFmtId="15" fontId="5" fillId="0" borderId="6" xfId="1" quotePrefix="1" applyNumberFormat="1" applyFont="1" applyFill="1" applyBorder="1" applyAlignment="1">
      <alignment horizontal="justify" vertical="center" wrapText="1"/>
    </xf>
    <xf numFmtId="15" fontId="5" fillId="0" borderId="11" xfId="1" quotePrefix="1" applyNumberFormat="1" applyFont="1" applyFill="1" applyBorder="1" applyAlignment="1">
      <alignment horizontal="justify" vertical="center" wrapText="1"/>
    </xf>
    <xf numFmtId="15" fontId="5" fillId="0" borderId="1" xfId="1" quotePrefix="1" applyNumberFormat="1" applyFont="1" applyFill="1" applyBorder="1" applyAlignment="1">
      <alignment horizontal="justify" vertical="center" wrapText="1"/>
    </xf>
    <xf numFmtId="39" fontId="4" fillId="0" borderId="11" xfId="1" applyFill="1" applyBorder="1" applyAlignment="1">
      <alignment vertical="center" wrapText="1"/>
    </xf>
    <xf numFmtId="39" fontId="4" fillId="0" borderId="1" xfId="1" applyFill="1" applyBorder="1" applyAlignment="1">
      <alignment vertical="center" wrapText="1"/>
    </xf>
    <xf numFmtId="39" fontId="11" fillId="0" borderId="6" xfId="1" applyFont="1" applyFill="1" applyBorder="1" applyAlignment="1">
      <alignment horizontal="center" vertical="center" wrapText="1"/>
    </xf>
    <xf numFmtId="39" fontId="11" fillId="0" borderId="11" xfId="1" applyFont="1" applyFill="1" applyBorder="1" applyAlignment="1">
      <alignment horizontal="center" vertical="center" wrapText="1"/>
    </xf>
    <xf numFmtId="39" fontId="11" fillId="0" borderId="1" xfId="1" applyFont="1" applyFill="1" applyBorder="1" applyAlignment="1">
      <alignment horizontal="center" vertical="center" wrapText="1"/>
    </xf>
    <xf numFmtId="165" fontId="12" fillId="0" borderId="2" xfId="1" applyNumberFormat="1" applyFont="1" applyFill="1" applyBorder="1" applyAlignment="1">
      <alignment horizontal="center"/>
    </xf>
    <xf numFmtId="39" fontId="0" fillId="0" borderId="0" xfId="0" applyFill="1" applyAlignment="1">
      <alignment horizontal="left"/>
    </xf>
    <xf numFmtId="39" fontId="4" fillId="0" borderId="2" xfId="1" applyFill="1" applyBorder="1" applyAlignment="1">
      <alignment vertical="center" wrapText="1"/>
    </xf>
    <xf numFmtId="164" fontId="12" fillId="0" borderId="3" xfId="1" applyNumberFormat="1" applyFont="1" applyFill="1" applyBorder="1" applyAlignment="1">
      <alignment horizontal="center"/>
    </xf>
    <xf numFmtId="164" fontId="12" fillId="0" borderId="5" xfId="1" applyNumberFormat="1" applyFont="1" applyFill="1" applyBorder="1" applyAlignment="1">
      <alignment horizontal="center"/>
    </xf>
    <xf numFmtId="167" fontId="12" fillId="0" borderId="3" xfId="1" applyNumberFormat="1" applyFont="1" applyFill="1" applyBorder="1" applyAlignment="1">
      <alignment horizontal="center"/>
    </xf>
    <xf numFmtId="167" fontId="12" fillId="0" borderId="5" xfId="1" applyNumberFormat="1" applyFont="1" applyFill="1" applyBorder="1" applyAlignment="1">
      <alignment horizontal="center"/>
    </xf>
    <xf numFmtId="168" fontId="12" fillId="0" borderId="3" xfId="1" applyNumberFormat="1" applyFont="1" applyFill="1" applyBorder="1" applyAlignment="1">
      <alignment horizontal="center"/>
    </xf>
    <xf numFmtId="168" fontId="12" fillId="0" borderId="5" xfId="1" applyNumberFormat="1" applyFont="1" applyFill="1" applyBorder="1" applyAlignment="1">
      <alignment horizontal="center"/>
    </xf>
    <xf numFmtId="49" fontId="11" fillId="0" borderId="8" xfId="1" quotePrefix="1" applyNumberFormat="1" applyFont="1" applyFill="1" applyBorder="1" applyAlignment="1">
      <alignment horizontal="center" vertical="center"/>
    </xf>
    <xf numFmtId="39" fontId="5" fillId="0" borderId="2" xfId="1" quotePrefix="1" applyFont="1" applyFill="1" applyBorder="1" applyAlignment="1">
      <alignment horizontal="center" vertical="center" wrapText="1"/>
    </xf>
    <xf numFmtId="39" fontId="5" fillId="0" borderId="2" xfId="1" applyFont="1" applyFill="1" applyBorder="1" applyAlignment="1">
      <alignment horizontal="center" vertical="center" wrapText="1"/>
    </xf>
    <xf numFmtId="39" fontId="11" fillId="0" borderId="2" xfId="1" applyFont="1" applyFill="1" applyBorder="1" applyAlignment="1">
      <alignment horizontal="center" vertical="center"/>
    </xf>
    <xf numFmtId="39" fontId="5" fillId="0" borderId="6" xfId="1" quotePrefix="1" applyFont="1" applyFill="1" applyBorder="1" applyAlignment="1">
      <alignment horizontal="center" vertical="center" wrapText="1"/>
    </xf>
    <xf numFmtId="39" fontId="5" fillId="0" borderId="11" xfId="1" applyFont="1" applyFill="1" applyBorder="1" applyAlignment="1">
      <alignment horizontal="center" vertical="center" wrapText="1"/>
    </xf>
    <xf numFmtId="39" fontId="5" fillId="0" borderId="1" xfId="1" applyFont="1" applyFill="1" applyBorder="1" applyAlignment="1">
      <alignment horizontal="center" vertical="center" wrapText="1"/>
    </xf>
    <xf numFmtId="39" fontId="11" fillId="0" borderId="8" xfId="1" applyFont="1" applyFill="1" applyBorder="1" applyAlignment="1">
      <alignment horizontal="center" vertical="center"/>
    </xf>
    <xf numFmtId="39" fontId="11" fillId="0" borderId="12" xfId="1" applyFont="1" applyFill="1" applyBorder="1" applyAlignment="1">
      <alignment horizontal="center" vertical="center"/>
    </xf>
    <xf numFmtId="39" fontId="11" fillId="0" borderId="13" xfId="1" applyFont="1" applyFill="1" applyBorder="1" applyAlignment="1">
      <alignment horizontal="center" vertical="center"/>
    </xf>
    <xf numFmtId="165" fontId="12" fillId="0" borderId="3" xfId="1" applyNumberFormat="1" applyFont="1" applyFill="1" applyBorder="1" applyAlignment="1">
      <alignment horizontal="center"/>
    </xf>
    <xf numFmtId="165" fontId="12" fillId="0" borderId="5" xfId="1" applyNumberFormat="1" applyFont="1" applyFill="1" applyBorder="1" applyAlignment="1">
      <alignment horizontal="center"/>
    </xf>
    <xf numFmtId="164" fontId="12" fillId="0" borderId="2" xfId="1" applyNumberFormat="1" applyFont="1" applyFill="1" applyBorder="1" applyAlignment="1">
      <alignment horizontal="center"/>
    </xf>
    <xf numFmtId="39" fontId="11" fillId="0" borderId="0" xfId="0" applyFont="1" applyAlignment="1">
      <alignment horizontal="left"/>
    </xf>
    <xf numFmtId="49" fontId="11" fillId="0" borderId="6" xfId="1" applyNumberFormat="1" applyFont="1" applyFill="1" applyBorder="1" applyAlignment="1">
      <alignment horizontal="center" vertical="center" wrapText="1"/>
    </xf>
    <xf numFmtId="49" fontId="11" fillId="0" borderId="1" xfId="1" applyNumberFormat="1" applyFont="1" applyFill="1" applyBorder="1" applyAlignment="1">
      <alignment horizontal="center" vertical="center" wrapText="1"/>
    </xf>
    <xf numFmtId="49" fontId="11" fillId="0" borderId="8" xfId="1" applyNumberFormat="1" applyFont="1" applyFill="1" applyBorder="1" applyAlignment="1">
      <alignment horizontal="left" vertical="center"/>
    </xf>
    <xf numFmtId="49" fontId="11" fillId="0" borderId="9" xfId="1" applyNumberFormat="1" applyFont="1" applyFill="1" applyBorder="1" applyAlignment="1">
      <alignment horizontal="left" vertical="center"/>
    </xf>
    <xf numFmtId="49" fontId="11" fillId="0" borderId="10" xfId="1" applyNumberFormat="1" applyFont="1" applyFill="1" applyBorder="1" applyAlignment="1">
      <alignment horizontal="left" vertical="center"/>
    </xf>
    <xf numFmtId="49" fontId="11" fillId="0" borderId="12" xfId="1" applyNumberFormat="1" applyFont="1" applyFill="1" applyBorder="1" applyAlignment="1">
      <alignment horizontal="left" vertical="center"/>
    </xf>
    <xf numFmtId="49" fontId="11" fillId="0" borderId="0" xfId="1" applyNumberFormat="1" applyFont="1" applyFill="1" applyBorder="1" applyAlignment="1">
      <alignment horizontal="left" vertical="center"/>
    </xf>
    <xf numFmtId="49" fontId="11" fillId="0" borderId="7" xfId="1" applyNumberFormat="1" applyFont="1" applyFill="1" applyBorder="1" applyAlignment="1">
      <alignment horizontal="left" vertical="center"/>
    </xf>
    <xf numFmtId="49" fontId="11" fillId="0" borderId="13" xfId="1" applyNumberFormat="1" applyFont="1" applyFill="1" applyBorder="1" applyAlignment="1">
      <alignment horizontal="left" vertical="center"/>
    </xf>
    <xf numFmtId="49" fontId="11" fillId="0" borderId="14" xfId="1" applyNumberFormat="1" applyFont="1" applyFill="1" applyBorder="1" applyAlignment="1">
      <alignment horizontal="left" vertical="center"/>
    </xf>
    <xf numFmtId="49" fontId="11" fillId="0" borderId="15" xfId="1" applyNumberFormat="1" applyFont="1" applyFill="1" applyBorder="1" applyAlignment="1">
      <alignment horizontal="left" vertical="center"/>
    </xf>
    <xf numFmtId="49" fontId="11" fillId="0" borderId="6" xfId="1" applyNumberFormat="1" applyFont="1" applyFill="1" applyBorder="1" applyAlignment="1">
      <alignment horizontal="center" vertical="center"/>
    </xf>
    <xf numFmtId="49" fontId="11" fillId="0" borderId="11" xfId="1" applyNumberFormat="1" applyFont="1" applyFill="1" applyBorder="1" applyAlignment="1">
      <alignment horizontal="center" vertical="center"/>
    </xf>
    <xf numFmtId="49" fontId="11" fillId="0" borderId="1" xfId="1" applyNumberFormat="1" applyFont="1" applyFill="1" applyBorder="1" applyAlignment="1">
      <alignment horizontal="center" vertical="center"/>
    </xf>
    <xf numFmtId="39" fontId="5" fillId="0" borderId="9" xfId="0" applyFont="1" applyBorder="1" applyAlignment="1">
      <alignment horizontal="center" vertical="center" wrapText="1"/>
    </xf>
    <xf numFmtId="39" fontId="5" fillId="0" borderId="0" xfId="0" applyFont="1" applyAlignment="1">
      <alignment horizontal="center" vertical="center" wrapText="1"/>
    </xf>
    <xf numFmtId="49" fontId="11" fillId="0" borderId="2" xfId="1" quotePrefix="1" applyNumberFormat="1" applyFont="1" applyFill="1" applyBorder="1" applyAlignment="1">
      <alignment horizontal="center" vertical="center"/>
    </xf>
    <xf numFmtId="169" fontId="12" fillId="0" borderId="3" xfId="1" applyNumberFormat="1" applyFont="1" applyFill="1" applyBorder="1" applyAlignment="1">
      <alignment horizontal="center"/>
    </xf>
    <xf numFmtId="169" fontId="12" fillId="0" borderId="5" xfId="1" applyNumberFormat="1" applyFont="1" applyFill="1" applyBorder="1" applyAlignment="1">
      <alignment horizontal="center"/>
    </xf>
    <xf numFmtId="39" fontId="11" fillId="0" borderId="3" xfId="1" applyFont="1" applyBorder="1" applyAlignment="1">
      <alignment horizontal="center" vertical="center"/>
    </xf>
    <xf numFmtId="39" fontId="11" fillId="0" borderId="4" xfId="1" applyFont="1" applyBorder="1" applyAlignment="1">
      <alignment horizontal="center" vertical="center"/>
    </xf>
    <xf numFmtId="0" fontId="27" fillId="5" borderId="8" xfId="8" applyFont="1" applyFill="1" applyBorder="1" applyAlignment="1">
      <alignment horizontal="center" vertical="center" wrapText="1"/>
    </xf>
    <xf numFmtId="0" fontId="27" fillId="5" borderId="9" xfId="8" applyFont="1" applyFill="1" applyBorder="1" applyAlignment="1">
      <alignment horizontal="center" vertical="center" wrapText="1"/>
    </xf>
    <xf numFmtId="0" fontId="27" fillId="5" borderId="10" xfId="8" applyFont="1" applyFill="1" applyBorder="1" applyAlignment="1">
      <alignment horizontal="center" vertical="center" wrapText="1"/>
    </xf>
    <xf numFmtId="0" fontId="27" fillId="5" borderId="13" xfId="8" applyFont="1" applyFill="1" applyBorder="1" applyAlignment="1">
      <alignment horizontal="center" vertical="center" wrapText="1"/>
    </xf>
    <xf numFmtId="0" fontId="27" fillId="5" borderId="14" xfId="8" applyFont="1" applyFill="1" applyBorder="1" applyAlignment="1">
      <alignment horizontal="center" vertical="center" wrapText="1"/>
    </xf>
    <xf numFmtId="0" fontId="27" fillId="5" borderId="15" xfId="8" applyFont="1" applyFill="1" applyBorder="1" applyAlignment="1">
      <alignment horizontal="center" vertical="center" wrapText="1"/>
    </xf>
    <xf numFmtId="0" fontId="27" fillId="5" borderId="12" xfId="8" applyFont="1" applyFill="1" applyBorder="1" applyAlignment="1">
      <alignment horizontal="center" vertical="center" wrapText="1"/>
    </xf>
    <xf numFmtId="0" fontId="27" fillId="5" borderId="0" xfId="8" applyFont="1" applyFill="1" applyAlignment="1">
      <alignment horizontal="center" vertical="center" wrapText="1"/>
    </xf>
    <xf numFmtId="0" fontId="27" fillId="5" borderId="7" xfId="8" applyFont="1" applyFill="1" applyBorder="1" applyAlignment="1">
      <alignment horizontal="center" vertical="center" wrapText="1"/>
    </xf>
    <xf numFmtId="165" fontId="12" fillId="0" borderId="3" xfId="1" applyNumberFormat="1" applyFont="1" applyBorder="1" applyAlignment="1">
      <alignment horizontal="center"/>
    </xf>
    <xf numFmtId="165" fontId="12" fillId="0" borderId="5" xfId="1" applyNumberFormat="1" applyFont="1" applyBorder="1" applyAlignment="1">
      <alignment horizontal="center"/>
    </xf>
    <xf numFmtId="39" fontId="4" fillId="0" borderId="2" xfId="1" applyBorder="1" applyAlignment="1">
      <alignment vertical="center" wrapText="1"/>
    </xf>
    <xf numFmtId="49" fontId="11" fillId="0" borderId="6" xfId="1" applyNumberFormat="1" applyFont="1" applyBorder="1" applyAlignment="1">
      <alignment horizontal="center" vertical="center"/>
    </xf>
    <xf numFmtId="49" fontId="11" fillId="0" borderId="11" xfId="1" applyNumberFormat="1" applyFont="1" applyBorder="1" applyAlignment="1">
      <alignment horizontal="center" vertical="center"/>
    </xf>
    <xf numFmtId="49" fontId="11" fillId="0" borderId="1" xfId="1" applyNumberFormat="1" applyFont="1" applyBorder="1" applyAlignment="1">
      <alignment horizontal="center" vertical="center"/>
    </xf>
    <xf numFmtId="39" fontId="4" fillId="0" borderId="11" xfId="1" applyBorder="1" applyAlignment="1">
      <alignment vertical="center" wrapText="1"/>
    </xf>
    <xf numFmtId="39" fontId="4" fillId="0" borderId="1" xfId="1" applyBorder="1" applyAlignment="1">
      <alignment vertical="center" wrapText="1"/>
    </xf>
    <xf numFmtId="15" fontId="5" fillId="0" borderId="6" xfId="1" quotePrefix="1" applyNumberFormat="1" applyFont="1" applyBorder="1" applyAlignment="1">
      <alignment horizontal="justify" vertical="center" wrapText="1"/>
    </xf>
    <xf numFmtId="15" fontId="5" fillId="0" borderId="11" xfId="1" quotePrefix="1" applyNumberFormat="1" applyFont="1" applyBorder="1" applyAlignment="1">
      <alignment horizontal="justify" vertical="center" wrapText="1"/>
    </xf>
    <xf numFmtId="15" fontId="5" fillId="0" borderId="1" xfId="1" quotePrefix="1" applyNumberFormat="1" applyFont="1" applyBorder="1" applyAlignment="1">
      <alignment horizontal="justify" vertical="center" wrapText="1"/>
    </xf>
    <xf numFmtId="168" fontId="12" fillId="0" borderId="3" xfId="1" applyNumberFormat="1" applyFont="1" applyBorder="1" applyAlignment="1">
      <alignment horizontal="center"/>
    </xf>
    <xf numFmtId="168" fontId="12" fillId="0" borderId="5" xfId="1" applyNumberFormat="1" applyFont="1" applyBorder="1" applyAlignment="1">
      <alignment horizontal="center"/>
    </xf>
    <xf numFmtId="49" fontId="11" fillId="0" borderId="8" xfId="1" quotePrefix="1" applyNumberFormat="1" applyFont="1" applyBorder="1" applyAlignment="1">
      <alignment horizontal="center" vertical="center"/>
    </xf>
    <xf numFmtId="49" fontId="11" fillId="0" borderId="2" xfId="1" quotePrefix="1" applyNumberFormat="1" applyFont="1" applyBorder="1" applyAlignment="1">
      <alignment horizontal="center" vertical="center"/>
    </xf>
    <xf numFmtId="39" fontId="11" fillId="0" borderId="5" xfId="1" applyFont="1" applyBorder="1" applyAlignment="1">
      <alignment horizontal="center" vertical="center"/>
    </xf>
    <xf numFmtId="39" fontId="11" fillId="0" borderId="8" xfId="1" applyFont="1" applyBorder="1" applyAlignment="1">
      <alignment horizontal="center" vertical="center"/>
    </xf>
    <xf numFmtId="39" fontId="11" fillId="0" borderId="12" xfId="1" applyFont="1" applyBorder="1" applyAlignment="1">
      <alignment horizontal="center" vertical="center"/>
    </xf>
    <xf numFmtId="39" fontId="11" fillId="0" borderId="13" xfId="1" applyFont="1" applyBorder="1" applyAlignment="1">
      <alignment horizontal="center" vertical="center"/>
    </xf>
    <xf numFmtId="39" fontId="5" fillId="0" borderId="6" xfId="1" quotePrefix="1" applyFont="1" applyBorder="1" applyAlignment="1">
      <alignment horizontal="center" vertical="center" wrapText="1"/>
    </xf>
    <xf numFmtId="39" fontId="5" fillId="0" borderId="11" xfId="1" applyFont="1" applyBorder="1" applyAlignment="1">
      <alignment horizontal="center" vertical="center" wrapText="1"/>
    </xf>
    <xf numFmtId="39" fontId="5" fillId="0" borderId="1" xfId="1" applyFont="1" applyBorder="1" applyAlignment="1">
      <alignment horizontal="center" vertical="center" wrapText="1"/>
    </xf>
    <xf numFmtId="39" fontId="11" fillId="0" borderId="2" xfId="1" applyFont="1" applyBorder="1" applyAlignment="1">
      <alignment horizontal="center" vertical="center"/>
    </xf>
    <xf numFmtId="39" fontId="5" fillId="0" borderId="2" xfId="1" quotePrefix="1" applyFont="1" applyBorder="1" applyAlignment="1">
      <alignment horizontal="center" vertical="center" wrapText="1"/>
    </xf>
    <xf numFmtId="39" fontId="5" fillId="0" borderId="2" xfId="1" applyFont="1" applyBorder="1" applyAlignment="1">
      <alignment horizontal="center" vertical="center" wrapText="1"/>
    </xf>
    <xf numFmtId="39" fontId="11" fillId="0" borderId="6" xfId="1" applyFont="1" applyBorder="1" applyAlignment="1">
      <alignment horizontal="center" vertical="center"/>
    </xf>
    <xf numFmtId="39" fontId="11" fillId="0" borderId="11" xfId="1" applyFont="1" applyBorder="1" applyAlignment="1">
      <alignment horizontal="center" vertical="center"/>
    </xf>
    <xf numFmtId="39" fontId="11" fillId="0" borderId="1" xfId="1" applyFont="1" applyBorder="1" applyAlignment="1">
      <alignment horizontal="center" vertical="center"/>
    </xf>
    <xf numFmtId="167" fontId="12" fillId="0" borderId="3" xfId="1" applyNumberFormat="1" applyFont="1" applyBorder="1" applyAlignment="1">
      <alignment horizontal="center"/>
    </xf>
    <xf numFmtId="167" fontId="12" fillId="0" borderId="5" xfId="1" applyNumberFormat="1" applyFont="1" applyBorder="1" applyAlignment="1">
      <alignment horizontal="center"/>
    </xf>
    <xf numFmtId="164" fontId="12" fillId="0" borderId="2" xfId="1" applyNumberFormat="1" applyFont="1" applyBorder="1" applyAlignment="1">
      <alignment horizontal="center"/>
    </xf>
    <xf numFmtId="39" fontId="6" fillId="0" borderId="6" xfId="1" applyFont="1" applyBorder="1" applyAlignment="1">
      <alignment horizontal="center" vertical="center"/>
    </xf>
    <xf numFmtId="39" fontId="6" fillId="0" borderId="11" xfId="1" applyFont="1" applyBorder="1" applyAlignment="1">
      <alignment horizontal="center" vertical="center"/>
    </xf>
    <xf numFmtId="39" fontId="6" fillId="0" borderId="15" xfId="1" applyFont="1" applyBorder="1" applyAlignment="1">
      <alignment horizontal="center" vertical="center"/>
    </xf>
    <xf numFmtId="39" fontId="11" fillId="0" borderId="6" xfId="1" applyFont="1" applyBorder="1" applyAlignment="1">
      <alignment horizontal="center" vertical="center" wrapText="1"/>
    </xf>
    <xf numFmtId="39" fontId="11" fillId="0" borderId="11" xfId="1" applyFont="1" applyBorder="1" applyAlignment="1">
      <alignment horizontal="center" vertical="center" wrapText="1"/>
    </xf>
    <xf numFmtId="39" fontId="11" fillId="0" borderId="1" xfId="1" applyFont="1" applyBorder="1" applyAlignment="1">
      <alignment horizontal="center" vertical="center" wrapText="1"/>
    </xf>
    <xf numFmtId="0" fontId="2" fillId="0" borderId="8" xfId="12" applyFont="1" applyBorder="1" applyAlignment="1">
      <alignment horizontal="center"/>
    </xf>
    <xf numFmtId="0" fontId="2" fillId="0" borderId="9" xfId="12" applyFont="1" applyBorder="1" applyAlignment="1">
      <alignment horizontal="center"/>
    </xf>
    <xf numFmtId="0" fontId="2" fillId="0" borderId="10" xfId="12" applyFont="1" applyBorder="1" applyAlignment="1">
      <alignment horizontal="center"/>
    </xf>
    <xf numFmtId="0" fontId="2" fillId="0" borderId="0" xfId="12" applyFont="1" applyBorder="1" applyAlignment="1"/>
    <xf numFmtId="0" fontId="5" fillId="0" borderId="0" xfId="12" applyFont="1"/>
    <xf numFmtId="0" fontId="7" fillId="0" borderId="12" xfId="12" applyFont="1" applyBorder="1" applyAlignment="1">
      <alignment horizontal="center"/>
    </xf>
    <xf numFmtId="0" fontId="7" fillId="0" borderId="0" xfId="12" applyFont="1" applyBorder="1" applyAlignment="1">
      <alignment horizontal="center"/>
    </xf>
    <xf numFmtId="0" fontId="7" fillId="0" borderId="7" xfId="12" applyFont="1" applyBorder="1" applyAlignment="1">
      <alignment horizontal="center"/>
    </xf>
    <xf numFmtId="0" fontId="7" fillId="0" borderId="0" xfId="12" applyFont="1" applyBorder="1" applyAlignment="1"/>
    <xf numFmtId="0" fontId="7" fillId="0" borderId="12" xfId="12" applyFont="1" applyBorder="1" applyAlignment="1">
      <alignment horizontal="center"/>
    </xf>
    <xf numFmtId="0" fontId="7" fillId="0" borderId="0" xfId="12" applyFont="1" applyBorder="1" applyAlignment="1">
      <alignment horizontal="center"/>
    </xf>
    <xf numFmtId="0" fontId="7" fillId="0" borderId="7" xfId="12" applyFont="1" applyBorder="1" applyAlignment="1">
      <alignment horizontal="center"/>
    </xf>
    <xf numFmtId="0" fontId="12" fillId="0" borderId="12" xfId="12" applyFont="1" applyBorder="1" applyAlignment="1">
      <alignment horizontal="center" vertical="center"/>
    </xf>
    <xf numFmtId="0" fontId="12" fillId="0" borderId="0" xfId="12" applyFont="1" applyBorder="1" applyAlignment="1">
      <alignment horizontal="center" vertical="center"/>
    </xf>
    <xf numFmtId="0" fontId="12" fillId="0" borderId="7" xfId="12" applyFont="1" applyBorder="1" applyAlignment="1">
      <alignment horizontal="center" vertical="center"/>
    </xf>
    <xf numFmtId="0" fontId="12" fillId="0" borderId="0" xfId="12" applyFont="1" applyBorder="1" applyAlignment="1"/>
    <xf numFmtId="0" fontId="10" fillId="0" borderId="12" xfId="12" applyFont="1" applyBorder="1" applyAlignment="1">
      <alignment horizontal="center"/>
    </xf>
    <xf numFmtId="0" fontId="10" fillId="0" borderId="0" xfId="12" applyFont="1" applyBorder="1" applyAlignment="1">
      <alignment horizontal="center"/>
    </xf>
    <xf numFmtId="0" fontId="10" fillId="0" borderId="7" xfId="12" applyFont="1" applyBorder="1" applyAlignment="1">
      <alignment horizontal="center"/>
    </xf>
    <xf numFmtId="0" fontId="10" fillId="0" borderId="0" xfId="12" applyFont="1" applyBorder="1" applyAlignment="1"/>
    <xf numFmtId="0" fontId="5" fillId="0" borderId="0" xfId="12" applyFont="1" applyBorder="1"/>
    <xf numFmtId="0" fontId="3" fillId="0" borderId="12" xfId="12" applyFont="1" applyBorder="1" applyAlignment="1">
      <alignment vertical="center"/>
    </xf>
    <xf numFmtId="0" fontId="3" fillId="0" borderId="0" xfId="12" applyFont="1" applyBorder="1" applyAlignment="1">
      <alignment horizontal="center" vertical="center" wrapText="1"/>
    </xf>
    <xf numFmtId="0" fontId="3" fillId="0" borderId="13" xfId="12" applyFont="1" applyBorder="1" applyAlignment="1">
      <alignment vertical="center"/>
    </xf>
    <xf numFmtId="0" fontId="3" fillId="0" borderId="14" xfId="12" applyFont="1" applyBorder="1" applyAlignment="1">
      <alignment vertical="center"/>
    </xf>
    <xf numFmtId="0" fontId="3" fillId="0" borderId="14" xfId="12" applyFont="1" applyBorder="1" applyAlignment="1">
      <alignment horizontal="right" vertical="center"/>
    </xf>
    <xf numFmtId="0" fontId="3" fillId="0" borderId="15" xfId="12" applyFont="1" applyBorder="1" applyAlignment="1">
      <alignment horizontal="center" vertical="center"/>
    </xf>
    <xf numFmtId="0" fontId="3" fillId="0" borderId="0" xfId="12" applyFont="1" applyBorder="1" applyAlignment="1">
      <alignment horizontal="center"/>
    </xf>
  </cellXfs>
  <cellStyles count="13">
    <cellStyle name="Moneda 2" xfId="3"/>
    <cellStyle name="Moneda 2 2" xfId="6"/>
    <cellStyle name="Moneda 2 2 2" xfId="11"/>
    <cellStyle name="Moneda 2 3" xfId="10"/>
    <cellStyle name="Moneda 3" xfId="9"/>
    <cellStyle name="Normal" xfId="0" builtinId="0"/>
    <cellStyle name="Normal 10" xfId="2"/>
    <cellStyle name="Normal 2" xfId="1"/>
    <cellStyle name="Normal 2 2" xfId="8"/>
    <cellStyle name="Normal 3" xfId="7"/>
    <cellStyle name="Normal 5" xfId="4"/>
    <cellStyle name="Normal_Edocta02" xfId="12"/>
    <cellStyle name="Porcentual" xfId="5" builtinId="5"/>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342900</xdr:colOff>
      <xdr:row>4</xdr:row>
      <xdr:rowOff>76200</xdr:rowOff>
    </xdr:to>
    <xdr:pic>
      <xdr:nvPicPr>
        <xdr:cNvPr id="2" name="Imagen 2">
          <a:extLst>
            <a:ext uri="{FF2B5EF4-FFF2-40B4-BE49-F238E27FC236}">
              <a16:creationId xmlns:a16="http://schemas.microsoft.com/office/drawing/2014/main" xmlns="" id="{A6B9F9C1-FFE1-4677-AD0D-9AB60A17A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l="12122" r="12122"/>
        <a:stretch>
          <a:fillRect/>
        </a:stretch>
      </xdr:blipFill>
      <xdr:spPr bwMode="auto">
        <a:xfrm>
          <a:off x="0" y="47625"/>
          <a:ext cx="723900" cy="781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5</xdr:col>
      <xdr:colOff>395950</xdr:colOff>
      <xdr:row>1</xdr:row>
      <xdr:rowOff>1</xdr:rowOff>
    </xdr:from>
    <xdr:to>
      <xdr:col>5</xdr:col>
      <xdr:colOff>1104900</xdr:colOff>
      <xdr:row>3</xdr:row>
      <xdr:rowOff>180976</xdr:rowOff>
    </xdr:to>
    <xdr:pic>
      <xdr:nvPicPr>
        <xdr:cNvPr id="3" name="Imagen 7">
          <a:extLst>
            <a:ext uri="{FF2B5EF4-FFF2-40B4-BE49-F238E27FC236}">
              <a16:creationId xmlns:a16="http://schemas.microsoft.com/office/drawing/2014/main" xmlns="" id="{29C1FB85-BFF3-4AB6-8323-F36FBC6F28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6272875" y="200026"/>
          <a:ext cx="708950"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180975</xdr:colOff>
      <xdr:row>5</xdr:row>
      <xdr:rowOff>85726</xdr:rowOff>
    </xdr:to>
    <xdr:pic>
      <xdr:nvPicPr>
        <xdr:cNvPr id="4" name="Imagen 3">
          <a:extLst>
            <a:ext uri="{FF2B5EF4-FFF2-40B4-BE49-F238E27FC236}">
              <a16:creationId xmlns="" xmlns:a16="http://schemas.microsoft.com/office/drawing/2014/main" id="{F49B27E1-4079-4F5F-874F-B4482CF45BEF}"/>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tretch>
          <a:fillRect/>
        </a:stretch>
      </xdr:blipFill>
      <xdr:spPr>
        <a:xfrm>
          <a:off x="66675" y="66675"/>
          <a:ext cx="1228725" cy="847726"/>
        </a:xfrm>
        <a:prstGeom prst="rect">
          <a:avLst/>
        </a:prstGeom>
      </xdr:spPr>
    </xdr:pic>
    <xdr:clientData/>
  </xdr:twoCellAnchor>
  <xdr:twoCellAnchor editAs="oneCell">
    <xdr:from>
      <xdr:col>5</xdr:col>
      <xdr:colOff>308001</xdr:colOff>
      <xdr:row>0</xdr:row>
      <xdr:rowOff>0</xdr:rowOff>
    </xdr:from>
    <xdr:to>
      <xdr:col>5</xdr:col>
      <xdr:colOff>1019174</xdr:colOff>
      <xdr:row>4</xdr:row>
      <xdr:rowOff>114592</xdr:rowOff>
    </xdr:to>
    <xdr:pic>
      <xdr:nvPicPr>
        <xdr:cNvPr id="5" name="Imagen 5">
          <a:extLst>
            <a:ext uri="{FF2B5EF4-FFF2-40B4-BE49-F238E27FC236}">
              <a16:creationId xmlns="" xmlns:a16="http://schemas.microsoft.com/office/drawing/2014/main" id="{693B3868-A7C0-4C5F-B03C-0C8B5255088C}"/>
            </a:ext>
          </a:extLst>
        </xdr:cNvPr>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6442101" y="0"/>
          <a:ext cx="711173" cy="7813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47839</xdr:colOff>
      <xdr:row>0</xdr:row>
      <xdr:rowOff>57843</xdr:rowOff>
    </xdr:from>
    <xdr:to>
      <xdr:col>0</xdr:col>
      <xdr:colOff>913078</xdr:colOff>
      <xdr:row>5</xdr:row>
      <xdr:rowOff>100278</xdr:rowOff>
    </xdr:to>
    <xdr:pic>
      <xdr:nvPicPr>
        <xdr:cNvPr id="8" name="Picture 52">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839" y="57843"/>
          <a:ext cx="865239" cy="935404"/>
        </a:xfrm>
        <a:prstGeom prst="rect">
          <a:avLst/>
        </a:prstGeom>
        <a:noFill/>
        <a:ln w="9525">
          <a:noFill/>
          <a:miter lim="800000"/>
          <a:headEnd/>
          <a:tailEnd/>
        </a:ln>
      </xdr:spPr>
    </xdr:pic>
    <xdr:clientData/>
  </xdr:twoCellAnchor>
  <xdr:oneCellAnchor>
    <xdr:from>
      <xdr:col>11</xdr:col>
      <xdr:colOff>3179809</xdr:colOff>
      <xdr:row>2</xdr:row>
      <xdr:rowOff>22630</xdr:rowOff>
    </xdr:from>
    <xdr:ext cx="2192734" cy="1267004"/>
    <xdr:pic>
      <xdr:nvPicPr>
        <xdr:cNvPr id="9" name="image2.jpg">
          <a:extLst>
            <a:ext uri="{FF2B5EF4-FFF2-40B4-BE49-F238E27FC236}">
              <a16:creationId xmlns:a16="http://schemas.microsoft.com/office/drawing/2014/main" xmlns="" id="{00000000-0008-0000-0000-000009000000}"/>
            </a:ext>
          </a:extLst>
        </xdr:cNvPr>
        <xdr:cNvPicPr preferRelativeResize="0"/>
      </xdr:nvPicPr>
      <xdr:blipFill rotWithShape="1">
        <a:blip xmlns:r="http://schemas.openxmlformats.org/officeDocument/2006/relationships" r:embed="rId2" cstate="print"/>
        <a:srcRect t="12488" b="12584"/>
        <a:stretch/>
      </xdr:blipFill>
      <xdr:spPr>
        <a:xfrm>
          <a:off x="13953642" y="826963"/>
          <a:ext cx="2192734" cy="1267004"/>
        </a:xfrm>
        <a:prstGeom prst="rect">
          <a:avLst/>
        </a:prstGeom>
        <a:noFill/>
      </xdr:spPr>
    </xdr:pic>
    <xdr:clientData fLocksWithSheet="0"/>
  </xdr:oneCellAnchor>
  <xdr:twoCellAnchor>
    <xdr:from>
      <xdr:col>11</xdr:col>
      <xdr:colOff>31050</xdr:colOff>
      <xdr:row>621</xdr:row>
      <xdr:rowOff>82287</xdr:rowOff>
    </xdr:from>
    <xdr:to>
      <xdr:col>11</xdr:col>
      <xdr:colOff>5788656</xdr:colOff>
      <xdr:row>624</xdr:row>
      <xdr:rowOff>273114</xdr:rowOff>
    </xdr:to>
    <xdr:sp macro="" textlink="">
      <xdr:nvSpPr>
        <xdr:cNvPr id="15" name="AutoShape 29">
          <a:extLst>
            <a:ext uri="{FF2B5EF4-FFF2-40B4-BE49-F238E27FC236}">
              <a16:creationId xmlns:a16="http://schemas.microsoft.com/office/drawing/2014/main" xmlns="" id="{00000000-0008-0000-0000-00000F000000}"/>
            </a:ext>
          </a:extLst>
        </xdr:cNvPr>
        <xdr:cNvSpPr>
          <a:spLocks noChangeArrowheads="1"/>
        </xdr:cNvSpPr>
      </xdr:nvSpPr>
      <xdr:spPr bwMode="auto">
        <a:xfrm>
          <a:off x="9925144" y="25692631"/>
          <a:ext cx="5757606" cy="1333827"/>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38578</xdr:colOff>
      <xdr:row>546</xdr:row>
      <xdr:rowOff>12863</xdr:rowOff>
    </xdr:from>
    <xdr:to>
      <xdr:col>0</xdr:col>
      <xdr:colOff>903817</xdr:colOff>
      <xdr:row>551</xdr:row>
      <xdr:rowOff>43392</xdr:rowOff>
    </xdr:to>
    <xdr:pic>
      <xdr:nvPicPr>
        <xdr:cNvPr id="16" name="Picture 52">
          <a:extLst>
            <a:ext uri="{FF2B5EF4-FFF2-40B4-BE49-F238E27FC236}">
              <a16:creationId xmlns:a16="http://schemas.microsoft.com/office/drawing/2014/main" xmlns="" id="{00000000-0008-0000-00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4661" y="12818696"/>
          <a:ext cx="865239" cy="919529"/>
        </a:xfrm>
        <a:prstGeom prst="rect">
          <a:avLst/>
        </a:prstGeom>
        <a:noFill/>
        <a:ln w="9525">
          <a:noFill/>
          <a:miter lim="800000"/>
          <a:headEnd/>
          <a:tailEnd/>
        </a:ln>
      </xdr:spPr>
    </xdr:pic>
    <xdr:clientData/>
  </xdr:twoCellAnchor>
  <xdr:oneCellAnchor>
    <xdr:from>
      <xdr:col>11</xdr:col>
      <xdr:colOff>2698268</xdr:colOff>
      <xdr:row>544</xdr:row>
      <xdr:rowOff>75548</xdr:rowOff>
    </xdr:from>
    <xdr:ext cx="2192734" cy="1267004"/>
    <xdr:pic>
      <xdr:nvPicPr>
        <xdr:cNvPr id="17" name="image2.jpg">
          <a:extLst>
            <a:ext uri="{FF2B5EF4-FFF2-40B4-BE49-F238E27FC236}">
              <a16:creationId xmlns:a16="http://schemas.microsoft.com/office/drawing/2014/main" xmlns="" id="{00000000-0008-0000-0000-000011000000}"/>
            </a:ext>
          </a:extLst>
        </xdr:cNvPr>
        <xdr:cNvPicPr preferRelativeResize="0"/>
      </xdr:nvPicPr>
      <xdr:blipFill rotWithShape="1">
        <a:blip xmlns:r="http://schemas.openxmlformats.org/officeDocument/2006/relationships" r:embed="rId2" cstate="print"/>
        <a:srcRect t="12488" b="12584"/>
        <a:stretch/>
      </xdr:blipFill>
      <xdr:spPr>
        <a:xfrm>
          <a:off x="12592362" y="11886548"/>
          <a:ext cx="2192734" cy="1267004"/>
        </a:xfrm>
        <a:prstGeom prst="rect">
          <a:avLst/>
        </a:prstGeom>
        <a:noFill/>
      </xdr:spPr>
    </xdr:pic>
    <xdr:clientData fLocksWithSheet="0"/>
  </xdr:oneCellAnchor>
  <xdr:twoCellAnchor>
    <xdr:from>
      <xdr:col>11</xdr:col>
      <xdr:colOff>42957</xdr:colOff>
      <xdr:row>688</xdr:row>
      <xdr:rowOff>244211</xdr:rowOff>
    </xdr:from>
    <xdr:to>
      <xdr:col>11</xdr:col>
      <xdr:colOff>5800563</xdr:colOff>
      <xdr:row>697</xdr:row>
      <xdr:rowOff>94519</xdr:rowOff>
    </xdr:to>
    <xdr:sp macro="" textlink="">
      <xdr:nvSpPr>
        <xdr:cNvPr id="19" name="AutoShape 29">
          <a:extLst>
            <a:ext uri="{FF2B5EF4-FFF2-40B4-BE49-F238E27FC236}">
              <a16:creationId xmlns:a16="http://schemas.microsoft.com/office/drawing/2014/main" xmlns="" id="{00000000-0008-0000-0000-000013000000}"/>
            </a:ext>
          </a:extLst>
        </xdr:cNvPr>
        <xdr:cNvSpPr>
          <a:spLocks noChangeArrowheads="1"/>
        </xdr:cNvSpPr>
      </xdr:nvSpPr>
      <xdr:spPr bwMode="auto">
        <a:xfrm>
          <a:off x="9937051" y="37796524"/>
          <a:ext cx="5757606" cy="16362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70329</xdr:colOff>
      <xdr:row>627</xdr:row>
      <xdr:rowOff>34030</xdr:rowOff>
    </xdr:from>
    <xdr:to>
      <xdr:col>1</xdr:col>
      <xdr:colOff>4234</xdr:colOff>
      <xdr:row>632</xdr:row>
      <xdr:rowOff>64559</xdr:rowOff>
    </xdr:to>
    <xdr:pic>
      <xdr:nvPicPr>
        <xdr:cNvPr id="20" name="Picture 52">
          <a:extLst>
            <a:ext uri="{FF2B5EF4-FFF2-40B4-BE49-F238E27FC236}">
              <a16:creationId xmlns:a16="http://schemas.microsoft.com/office/drawing/2014/main" xmlns="" id="{00000000-0008-0000-00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06412" y="24597947"/>
          <a:ext cx="865239" cy="919529"/>
        </a:xfrm>
        <a:prstGeom prst="rect">
          <a:avLst/>
        </a:prstGeom>
        <a:noFill/>
        <a:ln w="9525">
          <a:noFill/>
          <a:miter lim="800000"/>
          <a:headEnd/>
          <a:tailEnd/>
        </a:ln>
      </xdr:spPr>
    </xdr:pic>
    <xdr:clientData/>
  </xdr:twoCellAnchor>
  <xdr:oneCellAnchor>
    <xdr:from>
      <xdr:col>11</xdr:col>
      <xdr:colOff>2624184</xdr:colOff>
      <xdr:row>626</xdr:row>
      <xdr:rowOff>144340</xdr:rowOff>
    </xdr:from>
    <xdr:ext cx="2192734" cy="1267004"/>
    <xdr:pic>
      <xdr:nvPicPr>
        <xdr:cNvPr id="21" name="image2.jpg">
          <a:extLst>
            <a:ext uri="{FF2B5EF4-FFF2-40B4-BE49-F238E27FC236}">
              <a16:creationId xmlns:a16="http://schemas.microsoft.com/office/drawing/2014/main" xmlns="" id="{00000000-0008-0000-0000-000015000000}"/>
            </a:ext>
          </a:extLst>
        </xdr:cNvPr>
        <xdr:cNvPicPr preferRelativeResize="0"/>
      </xdr:nvPicPr>
      <xdr:blipFill rotWithShape="1">
        <a:blip xmlns:r="http://schemas.openxmlformats.org/officeDocument/2006/relationships" r:embed="rId2" cstate="print"/>
        <a:srcRect t="12488" b="12584"/>
        <a:stretch/>
      </xdr:blipFill>
      <xdr:spPr>
        <a:xfrm>
          <a:off x="12518278" y="27481090"/>
          <a:ext cx="2192734" cy="1267004"/>
        </a:xfrm>
        <a:prstGeom prst="rect">
          <a:avLst/>
        </a:prstGeom>
        <a:noFill/>
      </xdr:spPr>
    </xdr:pic>
    <xdr:clientData fLocksWithSheet="0"/>
  </xdr:oneCellAnchor>
  <xdr:twoCellAnchor>
    <xdr:from>
      <xdr:col>11</xdr:col>
      <xdr:colOff>54863</xdr:colOff>
      <xdr:row>829</xdr:row>
      <xdr:rowOff>17994</xdr:rowOff>
    </xdr:from>
    <xdr:to>
      <xdr:col>11</xdr:col>
      <xdr:colOff>5812469</xdr:colOff>
      <xdr:row>839</xdr:row>
      <xdr:rowOff>34989</xdr:rowOff>
    </xdr:to>
    <xdr:sp macro="" textlink="">
      <xdr:nvSpPr>
        <xdr:cNvPr id="23" name="AutoShape 29">
          <a:extLst>
            <a:ext uri="{FF2B5EF4-FFF2-40B4-BE49-F238E27FC236}">
              <a16:creationId xmlns:a16="http://schemas.microsoft.com/office/drawing/2014/main" xmlns="" id="{00000000-0008-0000-0000-000017000000}"/>
            </a:ext>
          </a:extLst>
        </xdr:cNvPr>
        <xdr:cNvSpPr>
          <a:spLocks noChangeArrowheads="1"/>
        </xdr:cNvSpPr>
      </xdr:nvSpPr>
      <xdr:spPr bwMode="auto">
        <a:xfrm>
          <a:off x="9948957" y="61644744"/>
          <a:ext cx="5757606" cy="16362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764</xdr:row>
      <xdr:rowOff>150447</xdr:rowOff>
    </xdr:from>
    <xdr:to>
      <xdr:col>3</xdr:col>
      <xdr:colOff>25400</xdr:colOff>
      <xdr:row>770</xdr:row>
      <xdr:rowOff>22226</xdr:rowOff>
    </xdr:to>
    <xdr:pic>
      <xdr:nvPicPr>
        <xdr:cNvPr id="24" name="Picture 52">
          <a:extLst>
            <a:ext uri="{FF2B5EF4-FFF2-40B4-BE49-F238E27FC236}">
              <a16:creationId xmlns:a16="http://schemas.microsoft.com/office/drawing/2014/main" xmlns="" id="{00000000-0008-0000-00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27578" y="36472447"/>
          <a:ext cx="865239" cy="919529"/>
        </a:xfrm>
        <a:prstGeom prst="rect">
          <a:avLst/>
        </a:prstGeom>
        <a:noFill/>
        <a:ln w="9525">
          <a:noFill/>
          <a:miter lim="800000"/>
          <a:headEnd/>
          <a:tailEnd/>
        </a:ln>
      </xdr:spPr>
    </xdr:pic>
    <xdr:clientData/>
  </xdr:twoCellAnchor>
  <xdr:oneCellAnchor>
    <xdr:from>
      <xdr:col>11</xdr:col>
      <xdr:colOff>2228632</xdr:colOff>
      <xdr:row>764</xdr:row>
      <xdr:rowOff>149631</xdr:rowOff>
    </xdr:from>
    <xdr:ext cx="2192734" cy="1267004"/>
    <xdr:pic>
      <xdr:nvPicPr>
        <xdr:cNvPr id="25" name="image2.jpg">
          <a:extLst>
            <a:ext uri="{FF2B5EF4-FFF2-40B4-BE49-F238E27FC236}">
              <a16:creationId xmlns:a16="http://schemas.microsoft.com/office/drawing/2014/main" xmlns="" id="{00000000-0008-0000-0000-000019000000}"/>
            </a:ext>
          </a:extLst>
        </xdr:cNvPr>
        <xdr:cNvPicPr preferRelativeResize="0"/>
      </xdr:nvPicPr>
      <xdr:blipFill rotWithShape="1">
        <a:blip xmlns:r="http://schemas.openxmlformats.org/officeDocument/2006/relationships" r:embed="rId2" cstate="print"/>
        <a:srcRect t="12488" b="12584"/>
        <a:stretch/>
      </xdr:blipFill>
      <xdr:spPr>
        <a:xfrm>
          <a:off x="12122726" y="51406037"/>
          <a:ext cx="2192734" cy="1267004"/>
        </a:xfrm>
        <a:prstGeom prst="rect">
          <a:avLst/>
        </a:prstGeom>
        <a:noFill/>
      </xdr:spPr>
    </xdr:pic>
    <xdr:clientData fLocksWithSheet="0"/>
  </xdr:oneCellAnchor>
  <xdr:twoCellAnchor>
    <xdr:from>
      <xdr:col>11</xdr:col>
      <xdr:colOff>90582</xdr:colOff>
      <xdr:row>754</xdr:row>
      <xdr:rowOff>137056</xdr:rowOff>
    </xdr:from>
    <xdr:to>
      <xdr:col>11</xdr:col>
      <xdr:colOff>5848188</xdr:colOff>
      <xdr:row>762</xdr:row>
      <xdr:rowOff>82613</xdr:rowOff>
    </xdr:to>
    <xdr:sp macro="" textlink="">
      <xdr:nvSpPr>
        <xdr:cNvPr id="55" name="AutoShape 29">
          <a:extLst>
            <a:ext uri="{FF2B5EF4-FFF2-40B4-BE49-F238E27FC236}">
              <a16:creationId xmlns:a16="http://schemas.microsoft.com/office/drawing/2014/main" xmlns="" id="{04D9EBFE-271F-4246-87A3-29450D95E084}"/>
            </a:ext>
          </a:extLst>
        </xdr:cNvPr>
        <xdr:cNvSpPr>
          <a:spLocks noChangeArrowheads="1"/>
        </xdr:cNvSpPr>
      </xdr:nvSpPr>
      <xdr:spPr bwMode="auto">
        <a:xfrm>
          <a:off x="9984676" y="49345587"/>
          <a:ext cx="5757606" cy="16362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38578</xdr:colOff>
      <xdr:row>700</xdr:row>
      <xdr:rowOff>12863</xdr:rowOff>
    </xdr:from>
    <xdr:to>
      <xdr:col>0</xdr:col>
      <xdr:colOff>903817</xdr:colOff>
      <xdr:row>705</xdr:row>
      <xdr:rowOff>43392</xdr:rowOff>
    </xdr:to>
    <xdr:pic>
      <xdr:nvPicPr>
        <xdr:cNvPr id="56" name="Picture 52">
          <a:extLst>
            <a:ext uri="{FF2B5EF4-FFF2-40B4-BE49-F238E27FC236}">
              <a16:creationId xmlns:a16="http://schemas.microsoft.com/office/drawing/2014/main" xmlns="" id="{FCA09FE7-6591-4CEC-AD07-03D594B1308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578" y="13395488"/>
          <a:ext cx="865239" cy="935404"/>
        </a:xfrm>
        <a:prstGeom prst="rect">
          <a:avLst/>
        </a:prstGeom>
        <a:noFill/>
        <a:ln w="9525">
          <a:noFill/>
          <a:miter lim="800000"/>
          <a:headEnd/>
          <a:tailEnd/>
        </a:ln>
      </xdr:spPr>
    </xdr:pic>
    <xdr:clientData/>
  </xdr:twoCellAnchor>
  <xdr:oneCellAnchor>
    <xdr:from>
      <xdr:col>11</xdr:col>
      <xdr:colOff>2162486</xdr:colOff>
      <xdr:row>699</xdr:row>
      <xdr:rowOff>95249</xdr:rowOff>
    </xdr:from>
    <xdr:ext cx="2123764" cy="1152052"/>
    <xdr:pic>
      <xdr:nvPicPr>
        <xdr:cNvPr id="57" name="image2.jpg">
          <a:extLst>
            <a:ext uri="{FF2B5EF4-FFF2-40B4-BE49-F238E27FC236}">
              <a16:creationId xmlns:a16="http://schemas.microsoft.com/office/drawing/2014/main" xmlns="" id="{6DD1EED9-6F45-4313-B1EC-7DA317DFF5C8}"/>
            </a:ext>
          </a:extLst>
        </xdr:cNvPr>
        <xdr:cNvPicPr preferRelativeResize="0"/>
      </xdr:nvPicPr>
      <xdr:blipFill rotWithShape="1">
        <a:blip xmlns:r="http://schemas.openxmlformats.org/officeDocument/2006/relationships" r:embed="rId3" cstate="print"/>
        <a:srcRect t="12488" b="12584"/>
        <a:stretch/>
      </xdr:blipFill>
      <xdr:spPr>
        <a:xfrm>
          <a:off x="12056580" y="39790687"/>
          <a:ext cx="2123764" cy="1152052"/>
        </a:xfrm>
        <a:prstGeom prst="rect">
          <a:avLst/>
        </a:prstGeom>
        <a:noFill/>
      </xdr:spPr>
    </xdr:pic>
    <xdr:clientData fLocksWithSheet="0"/>
  </xdr:oneCellAnchor>
  <xdr:twoCellAnchor>
    <xdr:from>
      <xdr:col>11</xdr:col>
      <xdr:colOff>54863</xdr:colOff>
      <xdr:row>472</xdr:row>
      <xdr:rowOff>17994</xdr:rowOff>
    </xdr:from>
    <xdr:to>
      <xdr:col>11</xdr:col>
      <xdr:colOff>5812469</xdr:colOff>
      <xdr:row>482</xdr:row>
      <xdr:rowOff>34989</xdr:rowOff>
    </xdr:to>
    <xdr:sp macro="" textlink="">
      <xdr:nvSpPr>
        <xdr:cNvPr id="27" name="AutoShape 29">
          <a:extLst>
            <a:ext uri="{FF2B5EF4-FFF2-40B4-BE49-F238E27FC236}">
              <a16:creationId xmlns:a16="http://schemas.microsoft.com/office/drawing/2014/main" xmlns="" id="{49F22D0B-A7EF-4249-A85B-9446DFA9E45C}"/>
            </a:ext>
          </a:extLst>
        </xdr:cNvPr>
        <xdr:cNvSpPr>
          <a:spLocks noChangeArrowheads="1"/>
        </xdr:cNvSpPr>
      </xdr:nvSpPr>
      <xdr:spPr bwMode="auto">
        <a:xfrm>
          <a:off x="9951338" y="161781069"/>
          <a:ext cx="5757606" cy="27030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408</xdr:row>
      <xdr:rowOff>150447</xdr:rowOff>
    </xdr:from>
    <xdr:to>
      <xdr:col>3</xdr:col>
      <xdr:colOff>25400</xdr:colOff>
      <xdr:row>414</xdr:row>
      <xdr:rowOff>22226</xdr:rowOff>
    </xdr:to>
    <xdr:pic>
      <xdr:nvPicPr>
        <xdr:cNvPr id="28" name="Picture 52">
          <a:extLst>
            <a:ext uri="{FF2B5EF4-FFF2-40B4-BE49-F238E27FC236}">
              <a16:creationId xmlns:a16="http://schemas.microsoft.com/office/drawing/2014/main" xmlns="" id="{99266EE4-2129-43A9-8919-74465C33852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51016922"/>
          <a:ext cx="867355" cy="919529"/>
        </a:xfrm>
        <a:prstGeom prst="rect">
          <a:avLst/>
        </a:prstGeom>
        <a:noFill/>
        <a:ln w="9525">
          <a:noFill/>
          <a:miter lim="800000"/>
          <a:headEnd/>
          <a:tailEnd/>
        </a:ln>
      </xdr:spPr>
    </xdr:pic>
    <xdr:clientData/>
  </xdr:twoCellAnchor>
  <xdr:oneCellAnchor>
    <xdr:from>
      <xdr:col>11</xdr:col>
      <xdr:colOff>2228632</xdr:colOff>
      <xdr:row>408</xdr:row>
      <xdr:rowOff>149631</xdr:rowOff>
    </xdr:from>
    <xdr:ext cx="2192734" cy="1267004"/>
    <xdr:pic>
      <xdr:nvPicPr>
        <xdr:cNvPr id="30" name="image2.jpg">
          <a:extLst>
            <a:ext uri="{FF2B5EF4-FFF2-40B4-BE49-F238E27FC236}">
              <a16:creationId xmlns:a16="http://schemas.microsoft.com/office/drawing/2014/main" xmlns="" id="{5CB4E765-8D4D-4FF9-AF31-D98DE0B483D2}"/>
            </a:ext>
          </a:extLst>
        </xdr:cNvPr>
        <xdr:cNvPicPr preferRelativeResize="0"/>
      </xdr:nvPicPr>
      <xdr:blipFill rotWithShape="1">
        <a:blip xmlns:r="http://schemas.openxmlformats.org/officeDocument/2006/relationships" r:embed="rId2" cstate="print"/>
        <a:srcRect t="12488" b="12584"/>
        <a:stretch/>
      </xdr:blipFill>
      <xdr:spPr>
        <a:xfrm>
          <a:off x="12125107" y="151016106"/>
          <a:ext cx="2192734" cy="1267004"/>
        </a:xfrm>
        <a:prstGeom prst="rect">
          <a:avLst/>
        </a:prstGeom>
        <a:noFill/>
      </xdr:spPr>
    </xdr:pic>
    <xdr:clientData fLocksWithSheet="0"/>
  </xdr:oneCellAnchor>
  <xdr:twoCellAnchor>
    <xdr:from>
      <xdr:col>11</xdr:col>
      <xdr:colOff>54863</xdr:colOff>
      <xdr:row>538</xdr:row>
      <xdr:rowOff>17994</xdr:rowOff>
    </xdr:from>
    <xdr:to>
      <xdr:col>11</xdr:col>
      <xdr:colOff>5812469</xdr:colOff>
      <xdr:row>544</xdr:row>
      <xdr:rowOff>0</xdr:rowOff>
    </xdr:to>
    <xdr:sp macro="" textlink="">
      <xdr:nvSpPr>
        <xdr:cNvPr id="31" name="AutoShape 29">
          <a:extLst>
            <a:ext uri="{FF2B5EF4-FFF2-40B4-BE49-F238E27FC236}">
              <a16:creationId xmlns:a16="http://schemas.microsoft.com/office/drawing/2014/main" xmlns="" id="{365C3587-D60B-4F6C-B1F4-F28DE670D1D2}"/>
            </a:ext>
          </a:extLst>
        </xdr:cNvPr>
        <xdr:cNvSpPr>
          <a:spLocks noChangeArrowheads="1"/>
        </xdr:cNvSpPr>
      </xdr:nvSpPr>
      <xdr:spPr bwMode="auto">
        <a:xfrm>
          <a:off x="9951338" y="173877819"/>
          <a:ext cx="5757606" cy="1144056"/>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484</xdr:row>
      <xdr:rowOff>150447</xdr:rowOff>
    </xdr:from>
    <xdr:to>
      <xdr:col>3</xdr:col>
      <xdr:colOff>25400</xdr:colOff>
      <xdr:row>490</xdr:row>
      <xdr:rowOff>22226</xdr:rowOff>
    </xdr:to>
    <xdr:pic>
      <xdr:nvPicPr>
        <xdr:cNvPr id="33" name="Picture 52">
          <a:extLst>
            <a:ext uri="{FF2B5EF4-FFF2-40B4-BE49-F238E27FC236}">
              <a16:creationId xmlns:a16="http://schemas.microsoft.com/office/drawing/2014/main" xmlns="" id="{5EE01317-ED75-44EC-B24A-50408E549EE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65180597"/>
          <a:ext cx="867355" cy="919529"/>
        </a:xfrm>
        <a:prstGeom prst="rect">
          <a:avLst/>
        </a:prstGeom>
        <a:noFill/>
        <a:ln w="9525">
          <a:noFill/>
          <a:miter lim="800000"/>
          <a:headEnd/>
          <a:tailEnd/>
        </a:ln>
      </xdr:spPr>
    </xdr:pic>
    <xdr:clientData/>
  </xdr:twoCellAnchor>
  <xdr:oneCellAnchor>
    <xdr:from>
      <xdr:col>11</xdr:col>
      <xdr:colOff>2228632</xdr:colOff>
      <xdr:row>484</xdr:row>
      <xdr:rowOff>149631</xdr:rowOff>
    </xdr:from>
    <xdr:ext cx="2192734" cy="1267004"/>
    <xdr:pic>
      <xdr:nvPicPr>
        <xdr:cNvPr id="34" name="image2.jpg">
          <a:extLst>
            <a:ext uri="{FF2B5EF4-FFF2-40B4-BE49-F238E27FC236}">
              <a16:creationId xmlns:a16="http://schemas.microsoft.com/office/drawing/2014/main" xmlns="" id="{6025486A-AFE8-4CBA-8486-6B36BE3E9F4B}"/>
            </a:ext>
          </a:extLst>
        </xdr:cNvPr>
        <xdr:cNvPicPr preferRelativeResize="0"/>
      </xdr:nvPicPr>
      <xdr:blipFill rotWithShape="1">
        <a:blip xmlns:r="http://schemas.openxmlformats.org/officeDocument/2006/relationships" r:embed="rId2" cstate="print"/>
        <a:srcRect t="12488" b="12584"/>
        <a:stretch/>
      </xdr:blipFill>
      <xdr:spPr>
        <a:xfrm>
          <a:off x="12125107" y="165179781"/>
          <a:ext cx="2192734" cy="1267004"/>
        </a:xfrm>
        <a:prstGeom prst="rect">
          <a:avLst/>
        </a:prstGeom>
        <a:noFill/>
      </xdr:spPr>
    </xdr:pic>
    <xdr:clientData fLocksWithSheet="0"/>
  </xdr:oneCellAnchor>
  <xdr:twoCellAnchor>
    <xdr:from>
      <xdr:col>11</xdr:col>
      <xdr:colOff>54863</xdr:colOff>
      <xdr:row>164</xdr:row>
      <xdr:rowOff>0</xdr:rowOff>
    </xdr:from>
    <xdr:to>
      <xdr:col>11</xdr:col>
      <xdr:colOff>5812469</xdr:colOff>
      <xdr:row>167</xdr:row>
      <xdr:rowOff>34989</xdr:rowOff>
    </xdr:to>
    <xdr:sp macro="" textlink="">
      <xdr:nvSpPr>
        <xdr:cNvPr id="37" name="AutoShape 29">
          <a:extLst>
            <a:ext uri="{FF2B5EF4-FFF2-40B4-BE49-F238E27FC236}">
              <a16:creationId xmlns:a16="http://schemas.microsoft.com/office/drawing/2014/main" xmlns="" id="{51C8FAA4-4044-4E18-8BAB-FE0180D5CDB4}"/>
            </a:ext>
          </a:extLst>
        </xdr:cNvPr>
        <xdr:cNvSpPr>
          <a:spLocks noChangeArrowheads="1"/>
        </xdr:cNvSpPr>
      </xdr:nvSpPr>
      <xdr:spPr bwMode="auto">
        <a:xfrm>
          <a:off x="9951338" y="134978775"/>
          <a:ext cx="5757606" cy="1177989"/>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68</xdr:row>
      <xdr:rowOff>150447</xdr:rowOff>
    </xdr:from>
    <xdr:to>
      <xdr:col>3</xdr:col>
      <xdr:colOff>25400</xdr:colOff>
      <xdr:row>74</xdr:row>
      <xdr:rowOff>22226</xdr:rowOff>
    </xdr:to>
    <xdr:pic>
      <xdr:nvPicPr>
        <xdr:cNvPr id="38" name="Picture 52">
          <a:extLst>
            <a:ext uri="{FF2B5EF4-FFF2-40B4-BE49-F238E27FC236}">
              <a16:creationId xmlns:a16="http://schemas.microsoft.com/office/drawing/2014/main" xmlns="" id="{EDA2637C-0F2A-40BC-8E38-F5F2395F972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21175097"/>
          <a:ext cx="867355" cy="919529"/>
        </a:xfrm>
        <a:prstGeom prst="rect">
          <a:avLst/>
        </a:prstGeom>
        <a:noFill/>
        <a:ln w="9525">
          <a:noFill/>
          <a:miter lim="800000"/>
          <a:headEnd/>
          <a:tailEnd/>
        </a:ln>
      </xdr:spPr>
    </xdr:pic>
    <xdr:clientData/>
  </xdr:twoCellAnchor>
  <xdr:oneCellAnchor>
    <xdr:from>
      <xdr:col>11</xdr:col>
      <xdr:colOff>2073850</xdr:colOff>
      <xdr:row>69</xdr:row>
      <xdr:rowOff>125819</xdr:rowOff>
    </xdr:from>
    <xdr:ext cx="2192734" cy="1267004"/>
    <xdr:pic>
      <xdr:nvPicPr>
        <xdr:cNvPr id="39" name="image2.jpg">
          <a:extLst>
            <a:ext uri="{FF2B5EF4-FFF2-40B4-BE49-F238E27FC236}">
              <a16:creationId xmlns:a16="http://schemas.microsoft.com/office/drawing/2014/main" xmlns="" id="{DBA86BAF-B44D-411F-8E22-865662D04E21}"/>
            </a:ext>
          </a:extLst>
        </xdr:cNvPr>
        <xdr:cNvPicPr preferRelativeResize="0"/>
      </xdr:nvPicPr>
      <xdr:blipFill rotWithShape="1">
        <a:blip xmlns:r="http://schemas.openxmlformats.org/officeDocument/2006/relationships" r:embed="rId2" cstate="print"/>
        <a:srcRect t="12488" b="12584"/>
        <a:stretch/>
      </xdr:blipFill>
      <xdr:spPr>
        <a:xfrm>
          <a:off x="11967944" y="12139225"/>
          <a:ext cx="2192734" cy="1267004"/>
        </a:xfrm>
        <a:prstGeom prst="rect">
          <a:avLst/>
        </a:prstGeom>
        <a:noFill/>
      </xdr:spPr>
    </xdr:pic>
    <xdr:clientData fLocksWithSheet="0"/>
  </xdr:oneCellAnchor>
  <xdr:twoCellAnchor>
    <xdr:from>
      <xdr:col>11</xdr:col>
      <xdr:colOff>54863</xdr:colOff>
      <xdr:row>245</xdr:row>
      <xdr:rowOff>17994</xdr:rowOff>
    </xdr:from>
    <xdr:to>
      <xdr:col>11</xdr:col>
      <xdr:colOff>5812469</xdr:colOff>
      <xdr:row>255</xdr:row>
      <xdr:rowOff>34989</xdr:rowOff>
    </xdr:to>
    <xdr:sp macro="" textlink="">
      <xdr:nvSpPr>
        <xdr:cNvPr id="40" name="AutoShape 29">
          <a:extLst>
            <a:ext uri="{FF2B5EF4-FFF2-40B4-BE49-F238E27FC236}">
              <a16:creationId xmlns:a16="http://schemas.microsoft.com/office/drawing/2014/main" xmlns="" id="{A323E523-1E5F-4270-9BA4-80A8C16C15EE}"/>
            </a:ext>
          </a:extLst>
        </xdr:cNvPr>
        <xdr:cNvSpPr>
          <a:spLocks noChangeArrowheads="1"/>
        </xdr:cNvSpPr>
      </xdr:nvSpPr>
      <xdr:spPr bwMode="auto">
        <a:xfrm>
          <a:off x="9951338" y="147617394"/>
          <a:ext cx="5757606" cy="27030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169</xdr:row>
      <xdr:rowOff>150447</xdr:rowOff>
    </xdr:from>
    <xdr:to>
      <xdr:col>3</xdr:col>
      <xdr:colOff>25400</xdr:colOff>
      <xdr:row>175</xdr:row>
      <xdr:rowOff>22226</xdr:rowOff>
    </xdr:to>
    <xdr:pic>
      <xdr:nvPicPr>
        <xdr:cNvPr id="41" name="Picture 52">
          <a:extLst>
            <a:ext uri="{FF2B5EF4-FFF2-40B4-BE49-F238E27FC236}">
              <a16:creationId xmlns:a16="http://schemas.microsoft.com/office/drawing/2014/main" xmlns="" id="{CF4556FC-55D9-4955-8B3C-54800B0FB8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36853247"/>
          <a:ext cx="867355" cy="919529"/>
        </a:xfrm>
        <a:prstGeom prst="rect">
          <a:avLst/>
        </a:prstGeom>
        <a:noFill/>
        <a:ln w="9525">
          <a:noFill/>
          <a:miter lim="800000"/>
          <a:headEnd/>
          <a:tailEnd/>
        </a:ln>
      </xdr:spPr>
    </xdr:pic>
    <xdr:clientData/>
  </xdr:twoCellAnchor>
  <xdr:oneCellAnchor>
    <xdr:from>
      <xdr:col>11</xdr:col>
      <xdr:colOff>2228632</xdr:colOff>
      <xdr:row>169</xdr:row>
      <xdr:rowOff>149631</xdr:rowOff>
    </xdr:from>
    <xdr:ext cx="2192734" cy="1267004"/>
    <xdr:pic>
      <xdr:nvPicPr>
        <xdr:cNvPr id="42" name="image2.jpg">
          <a:extLst>
            <a:ext uri="{FF2B5EF4-FFF2-40B4-BE49-F238E27FC236}">
              <a16:creationId xmlns:a16="http://schemas.microsoft.com/office/drawing/2014/main" xmlns="" id="{C7E4BD53-A355-4352-8E38-B64DDCC5501F}"/>
            </a:ext>
          </a:extLst>
        </xdr:cNvPr>
        <xdr:cNvPicPr preferRelativeResize="0"/>
      </xdr:nvPicPr>
      <xdr:blipFill rotWithShape="1">
        <a:blip xmlns:r="http://schemas.openxmlformats.org/officeDocument/2006/relationships" r:embed="rId2" cstate="print"/>
        <a:srcRect t="12488" b="12584"/>
        <a:stretch/>
      </xdr:blipFill>
      <xdr:spPr>
        <a:xfrm>
          <a:off x="12125107" y="136852431"/>
          <a:ext cx="2192734" cy="1267004"/>
        </a:xfrm>
        <a:prstGeom prst="rect">
          <a:avLst/>
        </a:prstGeom>
        <a:noFill/>
      </xdr:spPr>
    </xdr:pic>
    <xdr:clientData fLocksWithSheet="0"/>
  </xdr:oneCellAnchor>
  <xdr:twoCellAnchor>
    <xdr:from>
      <xdr:col>11</xdr:col>
      <xdr:colOff>54863</xdr:colOff>
      <xdr:row>341</xdr:row>
      <xdr:rowOff>17994</xdr:rowOff>
    </xdr:from>
    <xdr:to>
      <xdr:col>11</xdr:col>
      <xdr:colOff>5812469</xdr:colOff>
      <xdr:row>351</xdr:row>
      <xdr:rowOff>34989</xdr:rowOff>
    </xdr:to>
    <xdr:sp macro="" textlink="">
      <xdr:nvSpPr>
        <xdr:cNvPr id="43" name="AutoShape 29">
          <a:extLst>
            <a:ext uri="{FF2B5EF4-FFF2-40B4-BE49-F238E27FC236}">
              <a16:creationId xmlns:a16="http://schemas.microsoft.com/office/drawing/2014/main" xmlns="" id="{D8B58162-B191-40B9-A916-2945C812A718}"/>
            </a:ext>
          </a:extLst>
        </xdr:cNvPr>
        <xdr:cNvSpPr>
          <a:spLocks noChangeArrowheads="1"/>
        </xdr:cNvSpPr>
      </xdr:nvSpPr>
      <xdr:spPr bwMode="auto">
        <a:xfrm>
          <a:off x="9951338" y="161781069"/>
          <a:ext cx="5757606" cy="27030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257</xdr:row>
      <xdr:rowOff>150447</xdr:rowOff>
    </xdr:from>
    <xdr:to>
      <xdr:col>3</xdr:col>
      <xdr:colOff>25400</xdr:colOff>
      <xdr:row>263</xdr:row>
      <xdr:rowOff>22226</xdr:rowOff>
    </xdr:to>
    <xdr:pic>
      <xdr:nvPicPr>
        <xdr:cNvPr id="46" name="Picture 52">
          <a:extLst>
            <a:ext uri="{FF2B5EF4-FFF2-40B4-BE49-F238E27FC236}">
              <a16:creationId xmlns:a16="http://schemas.microsoft.com/office/drawing/2014/main" xmlns="" id="{49CB5030-A8EB-41D2-86C6-20F093EE6D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51016922"/>
          <a:ext cx="867355" cy="919529"/>
        </a:xfrm>
        <a:prstGeom prst="rect">
          <a:avLst/>
        </a:prstGeom>
        <a:noFill/>
        <a:ln w="9525">
          <a:noFill/>
          <a:miter lim="800000"/>
          <a:headEnd/>
          <a:tailEnd/>
        </a:ln>
      </xdr:spPr>
    </xdr:pic>
    <xdr:clientData/>
  </xdr:twoCellAnchor>
  <xdr:oneCellAnchor>
    <xdr:from>
      <xdr:col>11</xdr:col>
      <xdr:colOff>2228632</xdr:colOff>
      <xdr:row>257</xdr:row>
      <xdr:rowOff>149631</xdr:rowOff>
    </xdr:from>
    <xdr:ext cx="2192734" cy="1267004"/>
    <xdr:pic>
      <xdr:nvPicPr>
        <xdr:cNvPr id="47" name="image2.jpg">
          <a:extLst>
            <a:ext uri="{FF2B5EF4-FFF2-40B4-BE49-F238E27FC236}">
              <a16:creationId xmlns:a16="http://schemas.microsoft.com/office/drawing/2014/main" xmlns="" id="{5F079275-1FE3-4FF7-BDD6-2F1563485130}"/>
            </a:ext>
          </a:extLst>
        </xdr:cNvPr>
        <xdr:cNvPicPr preferRelativeResize="0"/>
      </xdr:nvPicPr>
      <xdr:blipFill rotWithShape="1">
        <a:blip xmlns:r="http://schemas.openxmlformats.org/officeDocument/2006/relationships" r:embed="rId2" cstate="print"/>
        <a:srcRect t="12488" b="12584"/>
        <a:stretch/>
      </xdr:blipFill>
      <xdr:spPr>
        <a:xfrm>
          <a:off x="12125107" y="151016106"/>
          <a:ext cx="2192734" cy="1267004"/>
        </a:xfrm>
        <a:prstGeom prst="rect">
          <a:avLst/>
        </a:prstGeom>
        <a:noFill/>
      </xdr:spPr>
    </xdr:pic>
    <xdr:clientData fLocksWithSheet="0"/>
  </xdr:oneCellAnchor>
  <xdr:twoCellAnchor>
    <xdr:from>
      <xdr:col>11</xdr:col>
      <xdr:colOff>54863</xdr:colOff>
      <xdr:row>400</xdr:row>
      <xdr:rowOff>17994</xdr:rowOff>
    </xdr:from>
    <xdr:to>
      <xdr:col>11</xdr:col>
      <xdr:colOff>5812469</xdr:colOff>
      <xdr:row>406</xdr:row>
      <xdr:rowOff>0</xdr:rowOff>
    </xdr:to>
    <xdr:sp macro="" textlink="">
      <xdr:nvSpPr>
        <xdr:cNvPr id="48" name="AutoShape 29">
          <a:extLst>
            <a:ext uri="{FF2B5EF4-FFF2-40B4-BE49-F238E27FC236}">
              <a16:creationId xmlns:a16="http://schemas.microsoft.com/office/drawing/2014/main" xmlns="" id="{E4C0055C-DC2C-4B0A-AE79-1AD2CC3FE6A2}"/>
            </a:ext>
          </a:extLst>
        </xdr:cNvPr>
        <xdr:cNvSpPr>
          <a:spLocks noChangeArrowheads="1"/>
        </xdr:cNvSpPr>
      </xdr:nvSpPr>
      <xdr:spPr bwMode="auto">
        <a:xfrm>
          <a:off x="9951338" y="173877819"/>
          <a:ext cx="5757606" cy="1144056"/>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353</xdr:row>
      <xdr:rowOff>150447</xdr:rowOff>
    </xdr:from>
    <xdr:to>
      <xdr:col>3</xdr:col>
      <xdr:colOff>25400</xdr:colOff>
      <xdr:row>359</xdr:row>
      <xdr:rowOff>22226</xdr:rowOff>
    </xdr:to>
    <xdr:pic>
      <xdr:nvPicPr>
        <xdr:cNvPr id="49" name="Picture 52">
          <a:extLst>
            <a:ext uri="{FF2B5EF4-FFF2-40B4-BE49-F238E27FC236}">
              <a16:creationId xmlns:a16="http://schemas.microsoft.com/office/drawing/2014/main" xmlns="" id="{AB131A8A-D5D8-4C6F-A96A-28FD0BA5BC1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65180597"/>
          <a:ext cx="867355" cy="919529"/>
        </a:xfrm>
        <a:prstGeom prst="rect">
          <a:avLst/>
        </a:prstGeom>
        <a:noFill/>
        <a:ln w="9525">
          <a:noFill/>
          <a:miter lim="800000"/>
          <a:headEnd/>
          <a:tailEnd/>
        </a:ln>
      </xdr:spPr>
    </xdr:pic>
    <xdr:clientData/>
  </xdr:twoCellAnchor>
  <xdr:oneCellAnchor>
    <xdr:from>
      <xdr:col>11</xdr:col>
      <xdr:colOff>2228632</xdr:colOff>
      <xdr:row>353</xdr:row>
      <xdr:rowOff>149631</xdr:rowOff>
    </xdr:from>
    <xdr:ext cx="2192734" cy="1267004"/>
    <xdr:pic>
      <xdr:nvPicPr>
        <xdr:cNvPr id="50" name="image2.jpg">
          <a:extLst>
            <a:ext uri="{FF2B5EF4-FFF2-40B4-BE49-F238E27FC236}">
              <a16:creationId xmlns:a16="http://schemas.microsoft.com/office/drawing/2014/main" xmlns="" id="{E9D71E29-14C6-4688-BE41-DFD72D0B7FA8}"/>
            </a:ext>
          </a:extLst>
        </xdr:cNvPr>
        <xdr:cNvPicPr preferRelativeResize="0"/>
      </xdr:nvPicPr>
      <xdr:blipFill rotWithShape="1">
        <a:blip xmlns:r="http://schemas.openxmlformats.org/officeDocument/2006/relationships" r:embed="rId2" cstate="print"/>
        <a:srcRect t="12488" b="12584"/>
        <a:stretch/>
      </xdr:blipFill>
      <xdr:spPr>
        <a:xfrm>
          <a:off x="12125107" y="165179781"/>
          <a:ext cx="2192734" cy="1267004"/>
        </a:xfrm>
        <a:prstGeom prst="rect">
          <a:avLst/>
        </a:prstGeom>
        <a:noFill/>
      </xdr:spPr>
    </xdr:pic>
    <xdr:clientData fLocksWithSheet="0"/>
  </xdr:oneCellAnchor>
  <xdr:oneCellAnchor>
    <xdr:from>
      <xdr:col>11</xdr:col>
      <xdr:colOff>209085</xdr:colOff>
      <xdr:row>293</xdr:row>
      <xdr:rowOff>46462</xdr:rowOff>
    </xdr:from>
    <xdr:ext cx="5541721" cy="3298031"/>
    <xdr:pic>
      <xdr:nvPicPr>
        <xdr:cNvPr id="52" name="Imagen 51">
          <a:extLst>
            <a:ext uri="{FF2B5EF4-FFF2-40B4-BE49-F238E27FC236}">
              <a16:creationId xmlns:a16="http://schemas.microsoft.com/office/drawing/2014/main" xmlns="" id="{ACEC354C-9837-4285-99D8-CD7DC36D45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tretch>
          <a:fillRect/>
        </a:stretch>
      </xdr:blipFill>
      <xdr:spPr>
        <a:xfrm>
          <a:off x="10105560" y="157199437"/>
          <a:ext cx="5541721" cy="3298031"/>
        </a:xfrm>
        <a:prstGeom prst="rect">
          <a:avLst/>
        </a:prstGeom>
      </xdr:spPr>
    </xdr:pic>
    <xdr:clientData/>
  </xdr:oneCellAnchor>
  <xdr:twoCellAnchor>
    <xdr:from>
      <xdr:col>11</xdr:col>
      <xdr:colOff>54863</xdr:colOff>
      <xdr:row>876</xdr:row>
      <xdr:rowOff>17994</xdr:rowOff>
    </xdr:from>
    <xdr:to>
      <xdr:col>11</xdr:col>
      <xdr:colOff>5812469</xdr:colOff>
      <xdr:row>886</xdr:row>
      <xdr:rowOff>34989</xdr:rowOff>
    </xdr:to>
    <xdr:sp macro="" textlink="">
      <xdr:nvSpPr>
        <xdr:cNvPr id="58" name="AutoShape 29">
          <a:extLst>
            <a:ext uri="{FF2B5EF4-FFF2-40B4-BE49-F238E27FC236}">
              <a16:creationId xmlns:a16="http://schemas.microsoft.com/office/drawing/2014/main" xmlns="" id="{5EB47252-4984-428A-9FF9-E99D08DC7505}"/>
            </a:ext>
          </a:extLst>
        </xdr:cNvPr>
        <xdr:cNvSpPr>
          <a:spLocks noChangeArrowheads="1"/>
        </xdr:cNvSpPr>
      </xdr:nvSpPr>
      <xdr:spPr bwMode="auto">
        <a:xfrm>
          <a:off x="9951338" y="95810919"/>
          <a:ext cx="5757606" cy="18267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11</xdr:col>
      <xdr:colOff>54863</xdr:colOff>
      <xdr:row>954</xdr:row>
      <xdr:rowOff>0</xdr:rowOff>
    </xdr:from>
    <xdr:to>
      <xdr:col>11</xdr:col>
      <xdr:colOff>5812469</xdr:colOff>
      <xdr:row>958</xdr:row>
      <xdr:rowOff>34989</xdr:rowOff>
    </xdr:to>
    <xdr:sp macro="" textlink="">
      <xdr:nvSpPr>
        <xdr:cNvPr id="60" name="AutoShape 29">
          <a:extLst>
            <a:ext uri="{FF2B5EF4-FFF2-40B4-BE49-F238E27FC236}">
              <a16:creationId xmlns:a16="http://schemas.microsoft.com/office/drawing/2014/main" xmlns="" id="{FDD1FE0D-C4B5-47A0-9967-A326F2A19079}"/>
            </a:ext>
          </a:extLst>
        </xdr:cNvPr>
        <xdr:cNvSpPr>
          <a:spLocks noChangeArrowheads="1"/>
        </xdr:cNvSpPr>
      </xdr:nvSpPr>
      <xdr:spPr bwMode="auto">
        <a:xfrm>
          <a:off x="9951338" y="109042200"/>
          <a:ext cx="5757606" cy="692214"/>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889</xdr:row>
      <xdr:rowOff>150447</xdr:rowOff>
    </xdr:from>
    <xdr:to>
      <xdr:col>3</xdr:col>
      <xdr:colOff>25400</xdr:colOff>
      <xdr:row>895</xdr:row>
      <xdr:rowOff>22226</xdr:rowOff>
    </xdr:to>
    <xdr:pic>
      <xdr:nvPicPr>
        <xdr:cNvPr id="61" name="Picture 52">
          <a:extLst>
            <a:ext uri="{FF2B5EF4-FFF2-40B4-BE49-F238E27FC236}">
              <a16:creationId xmlns:a16="http://schemas.microsoft.com/office/drawing/2014/main" xmlns="" id="{5759276D-3089-4DA2-90A6-21F94579D60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98305572"/>
          <a:ext cx="867355" cy="919529"/>
        </a:xfrm>
        <a:prstGeom prst="rect">
          <a:avLst/>
        </a:prstGeom>
        <a:noFill/>
        <a:ln w="9525">
          <a:noFill/>
          <a:miter lim="800000"/>
          <a:headEnd/>
          <a:tailEnd/>
        </a:ln>
      </xdr:spPr>
    </xdr:pic>
    <xdr:clientData/>
  </xdr:twoCellAnchor>
  <xdr:oneCellAnchor>
    <xdr:from>
      <xdr:col>11</xdr:col>
      <xdr:colOff>2228632</xdr:colOff>
      <xdr:row>889</xdr:row>
      <xdr:rowOff>149631</xdr:rowOff>
    </xdr:from>
    <xdr:ext cx="2192734" cy="1267004"/>
    <xdr:pic>
      <xdr:nvPicPr>
        <xdr:cNvPr id="62" name="image2.jpg">
          <a:extLst>
            <a:ext uri="{FF2B5EF4-FFF2-40B4-BE49-F238E27FC236}">
              <a16:creationId xmlns:a16="http://schemas.microsoft.com/office/drawing/2014/main" xmlns="" id="{6610E113-C181-48DF-98FA-14BDDAECB1BD}"/>
            </a:ext>
          </a:extLst>
        </xdr:cNvPr>
        <xdr:cNvPicPr preferRelativeResize="0"/>
      </xdr:nvPicPr>
      <xdr:blipFill rotWithShape="1">
        <a:blip xmlns:r="http://schemas.openxmlformats.org/officeDocument/2006/relationships" r:embed="rId2" cstate="print"/>
        <a:srcRect t="12488" b="12584"/>
        <a:stretch/>
      </xdr:blipFill>
      <xdr:spPr>
        <a:xfrm>
          <a:off x="12125107" y="98304756"/>
          <a:ext cx="2192734" cy="1267004"/>
        </a:xfrm>
        <a:prstGeom prst="rect">
          <a:avLst/>
        </a:prstGeom>
        <a:noFill/>
      </xdr:spPr>
    </xdr:pic>
    <xdr:clientData fLocksWithSheet="0"/>
  </xdr:oneCellAnchor>
  <xdr:twoCellAnchor>
    <xdr:from>
      <xdr:col>11</xdr:col>
      <xdr:colOff>54863</xdr:colOff>
      <xdr:row>1012</xdr:row>
      <xdr:rowOff>17994</xdr:rowOff>
    </xdr:from>
    <xdr:to>
      <xdr:col>11</xdr:col>
      <xdr:colOff>5812469</xdr:colOff>
      <xdr:row>1022</xdr:row>
      <xdr:rowOff>34989</xdr:rowOff>
    </xdr:to>
    <xdr:sp macro="" textlink="">
      <xdr:nvSpPr>
        <xdr:cNvPr id="63" name="AutoShape 29">
          <a:extLst>
            <a:ext uri="{FF2B5EF4-FFF2-40B4-BE49-F238E27FC236}">
              <a16:creationId xmlns:a16="http://schemas.microsoft.com/office/drawing/2014/main" xmlns="" id="{BAA681FE-68D1-4C82-A235-CDCCF89F0079}"/>
            </a:ext>
          </a:extLst>
        </xdr:cNvPr>
        <xdr:cNvSpPr>
          <a:spLocks noChangeArrowheads="1"/>
        </xdr:cNvSpPr>
      </xdr:nvSpPr>
      <xdr:spPr bwMode="auto">
        <a:xfrm>
          <a:off x="9951338" y="118899519"/>
          <a:ext cx="5757606" cy="1779120"/>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960</xdr:row>
      <xdr:rowOff>150447</xdr:rowOff>
    </xdr:from>
    <xdr:to>
      <xdr:col>3</xdr:col>
      <xdr:colOff>25400</xdr:colOff>
      <xdr:row>966</xdr:row>
      <xdr:rowOff>22226</xdr:rowOff>
    </xdr:to>
    <xdr:pic>
      <xdr:nvPicPr>
        <xdr:cNvPr id="64" name="Picture 52">
          <a:extLst>
            <a:ext uri="{FF2B5EF4-FFF2-40B4-BE49-F238E27FC236}">
              <a16:creationId xmlns:a16="http://schemas.microsoft.com/office/drawing/2014/main" xmlns="" id="{B72B3DD7-38C9-44F0-8D83-C1D67BB6B8C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10202297"/>
          <a:ext cx="867355" cy="919529"/>
        </a:xfrm>
        <a:prstGeom prst="rect">
          <a:avLst/>
        </a:prstGeom>
        <a:noFill/>
        <a:ln w="9525">
          <a:noFill/>
          <a:miter lim="800000"/>
          <a:headEnd/>
          <a:tailEnd/>
        </a:ln>
      </xdr:spPr>
    </xdr:pic>
    <xdr:clientData/>
  </xdr:twoCellAnchor>
  <xdr:oneCellAnchor>
    <xdr:from>
      <xdr:col>11</xdr:col>
      <xdr:colOff>2228632</xdr:colOff>
      <xdr:row>960</xdr:row>
      <xdr:rowOff>149631</xdr:rowOff>
    </xdr:from>
    <xdr:ext cx="2192734" cy="1267004"/>
    <xdr:pic>
      <xdr:nvPicPr>
        <xdr:cNvPr id="65" name="image2.jpg">
          <a:extLst>
            <a:ext uri="{FF2B5EF4-FFF2-40B4-BE49-F238E27FC236}">
              <a16:creationId xmlns:a16="http://schemas.microsoft.com/office/drawing/2014/main" xmlns="" id="{BA338277-C38D-469E-A11A-CC0FD9884184}"/>
            </a:ext>
          </a:extLst>
        </xdr:cNvPr>
        <xdr:cNvPicPr preferRelativeResize="0"/>
      </xdr:nvPicPr>
      <xdr:blipFill rotWithShape="1">
        <a:blip xmlns:r="http://schemas.openxmlformats.org/officeDocument/2006/relationships" r:embed="rId2" cstate="print"/>
        <a:srcRect t="12488" b="12584"/>
        <a:stretch/>
      </xdr:blipFill>
      <xdr:spPr>
        <a:xfrm>
          <a:off x="12125107" y="110201481"/>
          <a:ext cx="2192734" cy="1267004"/>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11</xdr:col>
      <xdr:colOff>78675</xdr:colOff>
      <xdr:row>63</xdr:row>
      <xdr:rowOff>17994</xdr:rowOff>
    </xdr:from>
    <xdr:to>
      <xdr:col>11</xdr:col>
      <xdr:colOff>5836281</xdr:colOff>
      <xdr:row>67</xdr:row>
      <xdr:rowOff>95250</xdr:rowOff>
    </xdr:to>
    <xdr:sp macro="" textlink="">
      <xdr:nvSpPr>
        <xdr:cNvPr id="2" name="AutoShape 29">
          <a:extLst>
            <a:ext uri="{FF2B5EF4-FFF2-40B4-BE49-F238E27FC236}">
              <a16:creationId xmlns:a16="http://schemas.microsoft.com/office/drawing/2014/main" xmlns="" id="{EB809A1E-4511-405A-9899-D16E66786E05}"/>
            </a:ext>
          </a:extLst>
        </xdr:cNvPr>
        <xdr:cNvSpPr>
          <a:spLocks noChangeArrowheads="1"/>
        </xdr:cNvSpPr>
      </xdr:nvSpPr>
      <xdr:spPr bwMode="auto">
        <a:xfrm>
          <a:off x="9975150" y="10533594"/>
          <a:ext cx="5757606" cy="801156"/>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47839</xdr:colOff>
      <xdr:row>0</xdr:row>
      <xdr:rowOff>57843</xdr:rowOff>
    </xdr:from>
    <xdr:to>
      <xdr:col>0</xdr:col>
      <xdr:colOff>913078</xdr:colOff>
      <xdr:row>5</xdr:row>
      <xdr:rowOff>100278</xdr:rowOff>
    </xdr:to>
    <xdr:pic>
      <xdr:nvPicPr>
        <xdr:cNvPr id="3" name="Picture 52">
          <a:extLst>
            <a:ext uri="{FF2B5EF4-FFF2-40B4-BE49-F238E27FC236}">
              <a16:creationId xmlns:a16="http://schemas.microsoft.com/office/drawing/2014/main" xmlns="" id="{7CF6FF2E-42C1-4298-B32F-BAC573DA5CB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839" y="57843"/>
          <a:ext cx="865239" cy="918735"/>
        </a:xfrm>
        <a:prstGeom prst="rect">
          <a:avLst/>
        </a:prstGeom>
        <a:noFill/>
        <a:ln w="9525">
          <a:noFill/>
          <a:miter lim="800000"/>
          <a:headEnd/>
          <a:tailEnd/>
        </a:ln>
      </xdr:spPr>
    </xdr:pic>
    <xdr:clientData/>
  </xdr:twoCellAnchor>
  <xdr:oneCellAnchor>
    <xdr:from>
      <xdr:col>11</xdr:col>
      <xdr:colOff>3179809</xdr:colOff>
      <xdr:row>2</xdr:row>
      <xdr:rowOff>22630</xdr:rowOff>
    </xdr:from>
    <xdr:ext cx="2192734" cy="1267004"/>
    <xdr:pic>
      <xdr:nvPicPr>
        <xdr:cNvPr id="4" name="image2.jpg">
          <a:extLst>
            <a:ext uri="{FF2B5EF4-FFF2-40B4-BE49-F238E27FC236}">
              <a16:creationId xmlns:a16="http://schemas.microsoft.com/office/drawing/2014/main" xmlns="" id="{6284DACE-0AF0-49C7-A166-F575098E75A6}"/>
            </a:ext>
          </a:extLst>
        </xdr:cNvPr>
        <xdr:cNvPicPr preferRelativeResize="0"/>
      </xdr:nvPicPr>
      <xdr:blipFill rotWithShape="1">
        <a:blip xmlns:r="http://schemas.openxmlformats.org/officeDocument/2006/relationships" r:embed="rId2" cstate="print"/>
        <a:srcRect t="12488" b="12584"/>
        <a:stretch/>
      </xdr:blipFill>
      <xdr:spPr>
        <a:xfrm>
          <a:off x="13076284" y="384580"/>
          <a:ext cx="2192734" cy="1267004"/>
        </a:xfrm>
        <a:prstGeom prst="rect">
          <a:avLst/>
        </a:prstGeom>
        <a:noFill/>
      </xdr:spPr>
    </xdr:pic>
    <xdr:clientData fLocksWithSheet="0"/>
  </xdr:oneCellAnchor>
  <xdr:twoCellAnchor>
    <xdr:from>
      <xdr:col>11</xdr:col>
      <xdr:colOff>31050</xdr:colOff>
      <xdr:row>151</xdr:row>
      <xdr:rowOff>82287</xdr:rowOff>
    </xdr:from>
    <xdr:to>
      <xdr:col>11</xdr:col>
      <xdr:colOff>5788656</xdr:colOff>
      <xdr:row>154</xdr:row>
      <xdr:rowOff>273114</xdr:rowOff>
    </xdr:to>
    <xdr:sp macro="" textlink="">
      <xdr:nvSpPr>
        <xdr:cNvPr id="5" name="AutoShape 29">
          <a:extLst>
            <a:ext uri="{FF2B5EF4-FFF2-40B4-BE49-F238E27FC236}">
              <a16:creationId xmlns:a16="http://schemas.microsoft.com/office/drawing/2014/main" xmlns="" id="{401995A6-90D4-411C-8456-6AB131CA5F98}"/>
            </a:ext>
          </a:extLst>
        </xdr:cNvPr>
        <xdr:cNvSpPr>
          <a:spLocks noChangeArrowheads="1"/>
        </xdr:cNvSpPr>
      </xdr:nvSpPr>
      <xdr:spPr bwMode="auto">
        <a:xfrm>
          <a:off x="9927525" y="26266512"/>
          <a:ext cx="5757606" cy="1333827"/>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38578</xdr:colOff>
      <xdr:row>70</xdr:row>
      <xdr:rowOff>12863</xdr:rowOff>
    </xdr:from>
    <xdr:to>
      <xdr:col>0</xdr:col>
      <xdr:colOff>903817</xdr:colOff>
      <xdr:row>75</xdr:row>
      <xdr:rowOff>43392</xdr:rowOff>
    </xdr:to>
    <xdr:pic>
      <xdr:nvPicPr>
        <xdr:cNvPr id="6" name="Picture 52">
          <a:extLst>
            <a:ext uri="{FF2B5EF4-FFF2-40B4-BE49-F238E27FC236}">
              <a16:creationId xmlns:a16="http://schemas.microsoft.com/office/drawing/2014/main" xmlns="" id="{8A4FA03A-F71A-4CE0-8D1C-0C87B8E4BB6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578" y="11747663"/>
          <a:ext cx="865239" cy="1059229"/>
        </a:xfrm>
        <a:prstGeom prst="rect">
          <a:avLst/>
        </a:prstGeom>
        <a:noFill/>
        <a:ln w="9525">
          <a:noFill/>
          <a:miter lim="800000"/>
          <a:headEnd/>
          <a:tailEnd/>
        </a:ln>
      </xdr:spPr>
    </xdr:pic>
    <xdr:clientData/>
  </xdr:twoCellAnchor>
  <xdr:oneCellAnchor>
    <xdr:from>
      <xdr:col>11</xdr:col>
      <xdr:colOff>2412518</xdr:colOff>
      <xdr:row>68</xdr:row>
      <xdr:rowOff>158892</xdr:rowOff>
    </xdr:from>
    <xdr:ext cx="2192734" cy="1267004"/>
    <xdr:pic>
      <xdr:nvPicPr>
        <xdr:cNvPr id="7" name="image2.jpg">
          <a:extLst>
            <a:ext uri="{FF2B5EF4-FFF2-40B4-BE49-F238E27FC236}">
              <a16:creationId xmlns:a16="http://schemas.microsoft.com/office/drawing/2014/main" xmlns="" id="{ADF1B2E8-AE01-4ADB-8652-53068ABEB81A}"/>
            </a:ext>
          </a:extLst>
        </xdr:cNvPr>
        <xdr:cNvPicPr preferRelativeResize="0"/>
      </xdr:nvPicPr>
      <xdr:blipFill rotWithShape="1">
        <a:blip xmlns:r="http://schemas.openxmlformats.org/officeDocument/2006/relationships" r:embed="rId2" cstate="print"/>
        <a:srcRect t="12488" b="12584"/>
        <a:stretch/>
      </xdr:blipFill>
      <xdr:spPr>
        <a:xfrm>
          <a:off x="12308993" y="11569842"/>
          <a:ext cx="2192734" cy="1267004"/>
        </a:xfrm>
        <a:prstGeom prst="rect">
          <a:avLst/>
        </a:prstGeom>
        <a:noFill/>
      </xdr:spPr>
    </xdr:pic>
    <xdr:clientData fLocksWithSheet="0"/>
  </xdr:oneCellAnchor>
  <xdr:twoCellAnchor>
    <xdr:from>
      <xdr:col>11</xdr:col>
      <xdr:colOff>42957</xdr:colOff>
      <xdr:row>218</xdr:row>
      <xdr:rowOff>244211</xdr:rowOff>
    </xdr:from>
    <xdr:to>
      <xdr:col>11</xdr:col>
      <xdr:colOff>5800563</xdr:colOff>
      <xdr:row>227</xdr:row>
      <xdr:rowOff>94519</xdr:rowOff>
    </xdr:to>
    <xdr:sp macro="" textlink="">
      <xdr:nvSpPr>
        <xdr:cNvPr id="8" name="AutoShape 29">
          <a:extLst>
            <a:ext uri="{FF2B5EF4-FFF2-40B4-BE49-F238E27FC236}">
              <a16:creationId xmlns:a16="http://schemas.microsoft.com/office/drawing/2014/main" xmlns="" id="{D676D865-B353-4D62-B298-D528BF85DAF7}"/>
            </a:ext>
          </a:extLst>
        </xdr:cNvPr>
        <xdr:cNvSpPr>
          <a:spLocks noChangeArrowheads="1"/>
        </xdr:cNvSpPr>
      </xdr:nvSpPr>
      <xdr:spPr bwMode="auto">
        <a:xfrm>
          <a:off x="9939432" y="38096561"/>
          <a:ext cx="5757606" cy="1631483"/>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70329</xdr:colOff>
      <xdr:row>157</xdr:row>
      <xdr:rowOff>34030</xdr:rowOff>
    </xdr:from>
    <xdr:to>
      <xdr:col>1</xdr:col>
      <xdr:colOff>4234</xdr:colOff>
      <xdr:row>162</xdr:row>
      <xdr:rowOff>64559</xdr:rowOff>
    </xdr:to>
    <xdr:pic>
      <xdr:nvPicPr>
        <xdr:cNvPr id="9" name="Picture 52">
          <a:extLst>
            <a:ext uri="{FF2B5EF4-FFF2-40B4-BE49-F238E27FC236}">
              <a16:creationId xmlns:a16="http://schemas.microsoft.com/office/drawing/2014/main" xmlns="" id="{5B78D6C0-0987-4395-BB4B-7712F94CB1A4}"/>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0329" y="28104205"/>
          <a:ext cx="863121" cy="916354"/>
        </a:xfrm>
        <a:prstGeom prst="rect">
          <a:avLst/>
        </a:prstGeom>
        <a:noFill/>
        <a:ln w="9525">
          <a:noFill/>
          <a:miter lim="800000"/>
          <a:headEnd/>
          <a:tailEnd/>
        </a:ln>
      </xdr:spPr>
    </xdr:pic>
    <xdr:clientData/>
  </xdr:twoCellAnchor>
  <xdr:oneCellAnchor>
    <xdr:from>
      <xdr:col>11</xdr:col>
      <xdr:colOff>2624184</xdr:colOff>
      <xdr:row>156</xdr:row>
      <xdr:rowOff>144340</xdr:rowOff>
    </xdr:from>
    <xdr:ext cx="2192734" cy="1267004"/>
    <xdr:pic>
      <xdr:nvPicPr>
        <xdr:cNvPr id="10" name="image2.jpg">
          <a:extLst>
            <a:ext uri="{FF2B5EF4-FFF2-40B4-BE49-F238E27FC236}">
              <a16:creationId xmlns:a16="http://schemas.microsoft.com/office/drawing/2014/main" xmlns="" id="{BAEB3125-711D-435B-A0B2-4808E311BEE9}"/>
            </a:ext>
          </a:extLst>
        </xdr:cNvPr>
        <xdr:cNvPicPr preferRelativeResize="0"/>
      </xdr:nvPicPr>
      <xdr:blipFill rotWithShape="1">
        <a:blip xmlns:r="http://schemas.openxmlformats.org/officeDocument/2006/relationships" r:embed="rId2" cstate="print"/>
        <a:srcRect t="12488" b="12584"/>
        <a:stretch/>
      </xdr:blipFill>
      <xdr:spPr>
        <a:xfrm>
          <a:off x="12520659" y="28052590"/>
          <a:ext cx="2192734" cy="1267004"/>
        </a:xfrm>
        <a:prstGeom prst="rect">
          <a:avLst/>
        </a:prstGeom>
        <a:noFill/>
      </xdr:spPr>
    </xdr:pic>
    <xdr:clientData fLocksWithSheet="0"/>
  </xdr:oneCellAnchor>
  <xdr:twoCellAnchor>
    <xdr:from>
      <xdr:col>0</xdr:col>
      <xdr:colOff>91495</xdr:colOff>
      <xdr:row>294</xdr:row>
      <xdr:rowOff>150447</xdr:rowOff>
    </xdr:from>
    <xdr:to>
      <xdr:col>3</xdr:col>
      <xdr:colOff>25400</xdr:colOff>
      <xdr:row>300</xdr:row>
      <xdr:rowOff>22226</xdr:rowOff>
    </xdr:to>
    <xdr:pic>
      <xdr:nvPicPr>
        <xdr:cNvPr id="11" name="Picture 52">
          <a:extLst>
            <a:ext uri="{FF2B5EF4-FFF2-40B4-BE49-F238E27FC236}">
              <a16:creationId xmlns:a16="http://schemas.microsoft.com/office/drawing/2014/main" xmlns="" id="{0BA1FCDA-F1E2-4336-A75A-82251478F2B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50956797"/>
          <a:ext cx="867355" cy="900479"/>
        </a:xfrm>
        <a:prstGeom prst="rect">
          <a:avLst/>
        </a:prstGeom>
        <a:noFill/>
        <a:ln w="9525">
          <a:noFill/>
          <a:miter lim="800000"/>
          <a:headEnd/>
          <a:tailEnd/>
        </a:ln>
      </xdr:spPr>
    </xdr:pic>
    <xdr:clientData/>
  </xdr:twoCellAnchor>
  <xdr:oneCellAnchor>
    <xdr:from>
      <xdr:col>11</xdr:col>
      <xdr:colOff>2228632</xdr:colOff>
      <xdr:row>294</xdr:row>
      <xdr:rowOff>149631</xdr:rowOff>
    </xdr:from>
    <xdr:ext cx="2192734" cy="1267004"/>
    <xdr:pic>
      <xdr:nvPicPr>
        <xdr:cNvPr id="12" name="image2.jpg">
          <a:extLst>
            <a:ext uri="{FF2B5EF4-FFF2-40B4-BE49-F238E27FC236}">
              <a16:creationId xmlns:a16="http://schemas.microsoft.com/office/drawing/2014/main" xmlns="" id="{300F83CC-ACF5-4490-89DB-DDF969592E8D}"/>
            </a:ext>
          </a:extLst>
        </xdr:cNvPr>
        <xdr:cNvPicPr preferRelativeResize="0"/>
      </xdr:nvPicPr>
      <xdr:blipFill rotWithShape="1">
        <a:blip xmlns:r="http://schemas.openxmlformats.org/officeDocument/2006/relationships" r:embed="rId2" cstate="print"/>
        <a:srcRect t="12488" b="12584"/>
        <a:stretch/>
      </xdr:blipFill>
      <xdr:spPr>
        <a:xfrm>
          <a:off x="12125107" y="50955981"/>
          <a:ext cx="2192734" cy="1267004"/>
        </a:xfrm>
        <a:prstGeom prst="rect">
          <a:avLst/>
        </a:prstGeom>
        <a:noFill/>
      </xdr:spPr>
    </xdr:pic>
    <xdr:clientData fLocksWithSheet="0"/>
  </xdr:oneCellAnchor>
  <xdr:twoCellAnchor>
    <xdr:from>
      <xdr:col>11</xdr:col>
      <xdr:colOff>90582</xdr:colOff>
      <xdr:row>284</xdr:row>
      <xdr:rowOff>137056</xdr:rowOff>
    </xdr:from>
    <xdr:to>
      <xdr:col>11</xdr:col>
      <xdr:colOff>5848188</xdr:colOff>
      <xdr:row>292</xdr:row>
      <xdr:rowOff>82613</xdr:rowOff>
    </xdr:to>
    <xdr:sp macro="" textlink="">
      <xdr:nvSpPr>
        <xdr:cNvPr id="13" name="AutoShape 29">
          <a:extLst>
            <a:ext uri="{FF2B5EF4-FFF2-40B4-BE49-F238E27FC236}">
              <a16:creationId xmlns:a16="http://schemas.microsoft.com/office/drawing/2014/main" xmlns="" id="{B7C23991-2F81-4297-B16D-3BE0DFB0F566}"/>
            </a:ext>
          </a:extLst>
        </xdr:cNvPr>
        <xdr:cNvSpPr>
          <a:spLocks noChangeArrowheads="1"/>
        </xdr:cNvSpPr>
      </xdr:nvSpPr>
      <xdr:spPr bwMode="auto">
        <a:xfrm>
          <a:off x="9987057" y="48914581"/>
          <a:ext cx="5757606" cy="1621957"/>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38578</xdr:colOff>
      <xdr:row>230</xdr:row>
      <xdr:rowOff>12863</xdr:rowOff>
    </xdr:from>
    <xdr:to>
      <xdr:col>0</xdr:col>
      <xdr:colOff>903817</xdr:colOff>
      <xdr:row>235</xdr:row>
      <xdr:rowOff>43392</xdr:rowOff>
    </xdr:to>
    <xdr:pic>
      <xdr:nvPicPr>
        <xdr:cNvPr id="14" name="Picture 52">
          <a:extLst>
            <a:ext uri="{FF2B5EF4-FFF2-40B4-BE49-F238E27FC236}">
              <a16:creationId xmlns:a16="http://schemas.microsoft.com/office/drawing/2014/main" xmlns="" id="{55654D39-0F52-4264-8608-389EE3F092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578" y="40151213"/>
          <a:ext cx="865239" cy="840154"/>
        </a:xfrm>
        <a:prstGeom prst="rect">
          <a:avLst/>
        </a:prstGeom>
        <a:noFill/>
        <a:ln w="9525">
          <a:noFill/>
          <a:miter lim="800000"/>
          <a:headEnd/>
          <a:tailEnd/>
        </a:ln>
      </xdr:spPr>
    </xdr:pic>
    <xdr:clientData/>
  </xdr:twoCellAnchor>
  <xdr:oneCellAnchor>
    <xdr:from>
      <xdr:col>11</xdr:col>
      <xdr:colOff>2162486</xdr:colOff>
      <xdr:row>229</xdr:row>
      <xdr:rowOff>95249</xdr:rowOff>
    </xdr:from>
    <xdr:ext cx="2123764" cy="1152052"/>
    <xdr:pic>
      <xdr:nvPicPr>
        <xdr:cNvPr id="15" name="image2.jpg">
          <a:extLst>
            <a:ext uri="{FF2B5EF4-FFF2-40B4-BE49-F238E27FC236}">
              <a16:creationId xmlns:a16="http://schemas.microsoft.com/office/drawing/2014/main" xmlns="" id="{DE4DE4FE-8A47-4AAD-91CB-40A0D7D40D56}"/>
            </a:ext>
          </a:extLst>
        </xdr:cNvPr>
        <xdr:cNvPicPr preferRelativeResize="0"/>
      </xdr:nvPicPr>
      <xdr:blipFill rotWithShape="1">
        <a:blip xmlns:r="http://schemas.openxmlformats.org/officeDocument/2006/relationships" r:embed="rId3" cstate="print"/>
        <a:srcRect t="12488" b="12584"/>
        <a:stretch/>
      </xdr:blipFill>
      <xdr:spPr>
        <a:xfrm>
          <a:off x="12058961" y="40081199"/>
          <a:ext cx="2123764" cy="1152052"/>
        </a:xfrm>
        <a:prstGeom prst="rect">
          <a:avLst/>
        </a:prstGeom>
        <a:noFill/>
      </xdr:spPr>
    </xdr:pic>
    <xdr:clientData fLocksWithSheet="0"/>
  </xdr:oneCellAnchor>
  <xdr:twoCellAnchor>
    <xdr:from>
      <xdr:col>11</xdr:col>
      <xdr:colOff>35719</xdr:colOff>
      <xdr:row>344</xdr:row>
      <xdr:rowOff>119062</xdr:rowOff>
    </xdr:from>
    <xdr:to>
      <xdr:col>11</xdr:col>
      <xdr:colOff>5793325</xdr:colOff>
      <xdr:row>348</xdr:row>
      <xdr:rowOff>100338</xdr:rowOff>
    </xdr:to>
    <xdr:sp macro="" textlink="">
      <xdr:nvSpPr>
        <xdr:cNvPr id="16" name="AutoShape 29">
          <a:extLst>
            <a:ext uri="{FF2B5EF4-FFF2-40B4-BE49-F238E27FC236}">
              <a16:creationId xmlns:a16="http://schemas.microsoft.com/office/drawing/2014/main" xmlns="" id="{9F83DE22-A47E-4B54-AAAF-B749799E6662}"/>
            </a:ext>
          </a:extLst>
        </xdr:cNvPr>
        <xdr:cNvSpPr>
          <a:spLocks noChangeArrowheads="1"/>
        </xdr:cNvSpPr>
      </xdr:nvSpPr>
      <xdr:spPr bwMode="auto">
        <a:xfrm>
          <a:off x="9932194" y="59316937"/>
          <a:ext cx="5757606" cy="590876"/>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11</xdr:col>
      <xdr:colOff>54863</xdr:colOff>
      <xdr:row>406</xdr:row>
      <xdr:rowOff>17994</xdr:rowOff>
    </xdr:from>
    <xdr:to>
      <xdr:col>11</xdr:col>
      <xdr:colOff>5812469</xdr:colOff>
      <xdr:row>416</xdr:row>
      <xdr:rowOff>34989</xdr:rowOff>
    </xdr:to>
    <xdr:sp macro="" textlink="">
      <xdr:nvSpPr>
        <xdr:cNvPr id="17" name="AutoShape 29">
          <a:extLst>
            <a:ext uri="{FF2B5EF4-FFF2-40B4-BE49-F238E27FC236}">
              <a16:creationId xmlns:a16="http://schemas.microsoft.com/office/drawing/2014/main" xmlns="" id="{A7C177C7-CE06-4DFC-B083-BDFB62A4C8BA}"/>
            </a:ext>
          </a:extLst>
        </xdr:cNvPr>
        <xdr:cNvSpPr>
          <a:spLocks noChangeArrowheads="1"/>
        </xdr:cNvSpPr>
      </xdr:nvSpPr>
      <xdr:spPr bwMode="auto">
        <a:xfrm>
          <a:off x="9951338" y="69359994"/>
          <a:ext cx="5757606" cy="1817220"/>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350</xdr:row>
      <xdr:rowOff>150447</xdr:rowOff>
    </xdr:from>
    <xdr:to>
      <xdr:col>3</xdr:col>
      <xdr:colOff>25400</xdr:colOff>
      <xdr:row>356</xdr:row>
      <xdr:rowOff>22226</xdr:rowOff>
    </xdr:to>
    <xdr:pic>
      <xdr:nvPicPr>
        <xdr:cNvPr id="18" name="Picture 52">
          <a:extLst>
            <a:ext uri="{FF2B5EF4-FFF2-40B4-BE49-F238E27FC236}">
              <a16:creationId xmlns:a16="http://schemas.microsoft.com/office/drawing/2014/main" xmlns="" id="{509F0FA1-DFEC-49B2-BF23-D52AD6C3617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60310347"/>
          <a:ext cx="867355" cy="919529"/>
        </a:xfrm>
        <a:prstGeom prst="rect">
          <a:avLst/>
        </a:prstGeom>
        <a:noFill/>
        <a:ln w="9525">
          <a:noFill/>
          <a:miter lim="800000"/>
          <a:headEnd/>
          <a:tailEnd/>
        </a:ln>
      </xdr:spPr>
    </xdr:pic>
    <xdr:clientData/>
  </xdr:twoCellAnchor>
  <xdr:oneCellAnchor>
    <xdr:from>
      <xdr:col>11</xdr:col>
      <xdr:colOff>2089241</xdr:colOff>
      <xdr:row>350</xdr:row>
      <xdr:rowOff>91552</xdr:rowOff>
    </xdr:from>
    <xdr:ext cx="2192734" cy="1267004"/>
    <xdr:pic>
      <xdr:nvPicPr>
        <xdr:cNvPr id="19" name="image2.jpg">
          <a:extLst>
            <a:ext uri="{FF2B5EF4-FFF2-40B4-BE49-F238E27FC236}">
              <a16:creationId xmlns:a16="http://schemas.microsoft.com/office/drawing/2014/main" xmlns="" id="{EDCBDBFC-AF49-4235-926D-EDB69F39139D}"/>
            </a:ext>
          </a:extLst>
        </xdr:cNvPr>
        <xdr:cNvPicPr preferRelativeResize="0"/>
      </xdr:nvPicPr>
      <xdr:blipFill rotWithShape="1">
        <a:blip xmlns:r="http://schemas.openxmlformats.org/officeDocument/2006/relationships" r:embed="rId2" cstate="print"/>
        <a:srcRect t="12488" b="12584"/>
        <a:stretch/>
      </xdr:blipFill>
      <xdr:spPr>
        <a:xfrm>
          <a:off x="11985716" y="60251452"/>
          <a:ext cx="2192734" cy="1267004"/>
        </a:xfrm>
        <a:prstGeom prst="rect">
          <a:avLst/>
        </a:prstGeom>
        <a:noFill/>
      </xdr:spPr>
    </xdr:pic>
    <xdr:clientData fLocksWithSheet="0"/>
  </xdr:oneCellAnchor>
  <xdr:twoCellAnchor>
    <xdr:from>
      <xdr:col>11</xdr:col>
      <xdr:colOff>54863</xdr:colOff>
      <xdr:row>484</xdr:row>
      <xdr:rowOff>17994</xdr:rowOff>
    </xdr:from>
    <xdr:to>
      <xdr:col>11</xdr:col>
      <xdr:colOff>5812469</xdr:colOff>
      <xdr:row>494</xdr:row>
      <xdr:rowOff>34989</xdr:rowOff>
    </xdr:to>
    <xdr:sp macro="" textlink="">
      <xdr:nvSpPr>
        <xdr:cNvPr id="20" name="AutoShape 29">
          <a:extLst>
            <a:ext uri="{FF2B5EF4-FFF2-40B4-BE49-F238E27FC236}">
              <a16:creationId xmlns:a16="http://schemas.microsoft.com/office/drawing/2014/main" xmlns="" id="{39DE55D6-148B-42A1-9FC4-B4B8AB6DE01F}"/>
            </a:ext>
          </a:extLst>
        </xdr:cNvPr>
        <xdr:cNvSpPr>
          <a:spLocks noChangeArrowheads="1"/>
        </xdr:cNvSpPr>
      </xdr:nvSpPr>
      <xdr:spPr bwMode="auto">
        <a:xfrm>
          <a:off x="9951338" y="82599744"/>
          <a:ext cx="5757606" cy="1969620"/>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419</xdr:row>
      <xdr:rowOff>150447</xdr:rowOff>
    </xdr:from>
    <xdr:to>
      <xdr:col>3</xdr:col>
      <xdr:colOff>25400</xdr:colOff>
      <xdr:row>425</xdr:row>
      <xdr:rowOff>22226</xdr:rowOff>
    </xdr:to>
    <xdr:pic>
      <xdr:nvPicPr>
        <xdr:cNvPr id="21" name="Picture 52">
          <a:extLst>
            <a:ext uri="{FF2B5EF4-FFF2-40B4-BE49-F238E27FC236}">
              <a16:creationId xmlns:a16="http://schemas.microsoft.com/office/drawing/2014/main" xmlns="" id="{1D2568A5-10D0-43A3-AF20-A8890097648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71845122"/>
          <a:ext cx="867355" cy="919529"/>
        </a:xfrm>
        <a:prstGeom prst="rect">
          <a:avLst/>
        </a:prstGeom>
        <a:noFill/>
        <a:ln w="9525">
          <a:noFill/>
          <a:miter lim="800000"/>
          <a:headEnd/>
          <a:tailEnd/>
        </a:ln>
      </xdr:spPr>
    </xdr:pic>
    <xdr:clientData/>
  </xdr:twoCellAnchor>
  <xdr:oneCellAnchor>
    <xdr:from>
      <xdr:col>11</xdr:col>
      <xdr:colOff>2228632</xdr:colOff>
      <xdr:row>419</xdr:row>
      <xdr:rowOff>149631</xdr:rowOff>
    </xdr:from>
    <xdr:ext cx="2192734" cy="1267004"/>
    <xdr:pic>
      <xdr:nvPicPr>
        <xdr:cNvPr id="22" name="image2.jpg">
          <a:extLst>
            <a:ext uri="{FF2B5EF4-FFF2-40B4-BE49-F238E27FC236}">
              <a16:creationId xmlns:a16="http://schemas.microsoft.com/office/drawing/2014/main" xmlns="" id="{907F14FE-D245-4BA0-A562-07DD5CB13E97}"/>
            </a:ext>
          </a:extLst>
        </xdr:cNvPr>
        <xdr:cNvPicPr preferRelativeResize="0"/>
      </xdr:nvPicPr>
      <xdr:blipFill rotWithShape="1">
        <a:blip xmlns:r="http://schemas.openxmlformats.org/officeDocument/2006/relationships" r:embed="rId2" cstate="print"/>
        <a:srcRect t="12488" b="12584"/>
        <a:stretch/>
      </xdr:blipFill>
      <xdr:spPr>
        <a:xfrm>
          <a:off x="12125107" y="71844306"/>
          <a:ext cx="2192734" cy="1267004"/>
        </a:xfrm>
        <a:prstGeom prst="rect">
          <a:avLst/>
        </a:prstGeom>
        <a:noFill/>
      </xdr:spPr>
    </xdr:pic>
    <xdr:clientData fLocksWithSheet="0"/>
  </xdr:oneCellAnchor>
  <xdr:twoCellAnchor>
    <xdr:from>
      <xdr:col>11</xdr:col>
      <xdr:colOff>54863</xdr:colOff>
      <xdr:row>561</xdr:row>
      <xdr:rowOff>17994</xdr:rowOff>
    </xdr:from>
    <xdr:to>
      <xdr:col>11</xdr:col>
      <xdr:colOff>5812469</xdr:colOff>
      <xdr:row>571</xdr:row>
      <xdr:rowOff>34989</xdr:rowOff>
    </xdr:to>
    <xdr:sp macro="" textlink="">
      <xdr:nvSpPr>
        <xdr:cNvPr id="23" name="AutoShape 29">
          <a:extLst>
            <a:ext uri="{FF2B5EF4-FFF2-40B4-BE49-F238E27FC236}">
              <a16:creationId xmlns:a16="http://schemas.microsoft.com/office/drawing/2014/main" xmlns="" id="{C8090FD5-8F0C-4314-864B-2F4A450C9EC1}"/>
            </a:ext>
          </a:extLst>
        </xdr:cNvPr>
        <xdr:cNvSpPr>
          <a:spLocks noChangeArrowheads="1"/>
        </xdr:cNvSpPr>
      </xdr:nvSpPr>
      <xdr:spPr bwMode="auto">
        <a:xfrm>
          <a:off x="9951338" y="95810919"/>
          <a:ext cx="5757606" cy="18267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496</xdr:row>
      <xdr:rowOff>150447</xdr:rowOff>
    </xdr:from>
    <xdr:to>
      <xdr:col>3</xdr:col>
      <xdr:colOff>25400</xdr:colOff>
      <xdr:row>502</xdr:row>
      <xdr:rowOff>22226</xdr:rowOff>
    </xdr:to>
    <xdr:pic>
      <xdr:nvPicPr>
        <xdr:cNvPr id="24" name="Picture 52">
          <a:extLst>
            <a:ext uri="{FF2B5EF4-FFF2-40B4-BE49-F238E27FC236}">
              <a16:creationId xmlns:a16="http://schemas.microsoft.com/office/drawing/2014/main" xmlns="" id="{C6C81AB3-29A7-4E4C-815F-890770E0048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85056297"/>
          <a:ext cx="867355" cy="919529"/>
        </a:xfrm>
        <a:prstGeom prst="rect">
          <a:avLst/>
        </a:prstGeom>
        <a:noFill/>
        <a:ln w="9525">
          <a:noFill/>
          <a:miter lim="800000"/>
          <a:headEnd/>
          <a:tailEnd/>
        </a:ln>
      </xdr:spPr>
    </xdr:pic>
    <xdr:clientData/>
  </xdr:twoCellAnchor>
  <xdr:oneCellAnchor>
    <xdr:from>
      <xdr:col>11</xdr:col>
      <xdr:colOff>2228632</xdr:colOff>
      <xdr:row>496</xdr:row>
      <xdr:rowOff>149631</xdr:rowOff>
    </xdr:from>
    <xdr:ext cx="2192734" cy="1267004"/>
    <xdr:pic>
      <xdr:nvPicPr>
        <xdr:cNvPr id="25" name="image2.jpg">
          <a:extLst>
            <a:ext uri="{FF2B5EF4-FFF2-40B4-BE49-F238E27FC236}">
              <a16:creationId xmlns:a16="http://schemas.microsoft.com/office/drawing/2014/main" xmlns="" id="{AC2ADB4B-5F7A-4A6A-81B7-B65589969B97}"/>
            </a:ext>
          </a:extLst>
        </xdr:cNvPr>
        <xdr:cNvPicPr preferRelativeResize="0"/>
      </xdr:nvPicPr>
      <xdr:blipFill rotWithShape="1">
        <a:blip xmlns:r="http://schemas.openxmlformats.org/officeDocument/2006/relationships" r:embed="rId2" cstate="print"/>
        <a:srcRect t="12488" b="12584"/>
        <a:stretch/>
      </xdr:blipFill>
      <xdr:spPr>
        <a:xfrm>
          <a:off x="12125107" y="85055481"/>
          <a:ext cx="2192734" cy="1267004"/>
        </a:xfrm>
        <a:prstGeom prst="rect">
          <a:avLst/>
        </a:prstGeom>
        <a:noFill/>
      </xdr:spPr>
    </xdr:pic>
    <xdr:clientData fLocksWithSheet="0"/>
  </xdr:oneCellAnchor>
  <xdr:twoCellAnchor>
    <xdr:from>
      <xdr:col>11</xdr:col>
      <xdr:colOff>54863</xdr:colOff>
      <xdr:row>639</xdr:row>
      <xdr:rowOff>0</xdr:rowOff>
    </xdr:from>
    <xdr:to>
      <xdr:col>11</xdr:col>
      <xdr:colOff>5812469</xdr:colOff>
      <xdr:row>643</xdr:row>
      <xdr:rowOff>34989</xdr:rowOff>
    </xdr:to>
    <xdr:sp macro="" textlink="">
      <xdr:nvSpPr>
        <xdr:cNvPr id="26" name="AutoShape 29">
          <a:extLst>
            <a:ext uri="{FF2B5EF4-FFF2-40B4-BE49-F238E27FC236}">
              <a16:creationId xmlns:a16="http://schemas.microsoft.com/office/drawing/2014/main" xmlns="" id="{0302E2F5-070F-443A-B2B2-342671C2C3D4}"/>
            </a:ext>
          </a:extLst>
        </xdr:cNvPr>
        <xdr:cNvSpPr>
          <a:spLocks noChangeArrowheads="1"/>
        </xdr:cNvSpPr>
      </xdr:nvSpPr>
      <xdr:spPr bwMode="auto">
        <a:xfrm>
          <a:off x="9951338" y="109042200"/>
          <a:ext cx="5757606" cy="692214"/>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574</xdr:row>
      <xdr:rowOff>150447</xdr:rowOff>
    </xdr:from>
    <xdr:to>
      <xdr:col>3</xdr:col>
      <xdr:colOff>25400</xdr:colOff>
      <xdr:row>580</xdr:row>
      <xdr:rowOff>22226</xdr:rowOff>
    </xdr:to>
    <xdr:pic>
      <xdr:nvPicPr>
        <xdr:cNvPr id="27" name="Picture 52">
          <a:extLst>
            <a:ext uri="{FF2B5EF4-FFF2-40B4-BE49-F238E27FC236}">
              <a16:creationId xmlns:a16="http://schemas.microsoft.com/office/drawing/2014/main" xmlns="" id="{B4D683D5-D31E-4B55-8EEC-EEA0AF4408F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98305572"/>
          <a:ext cx="867355" cy="919529"/>
        </a:xfrm>
        <a:prstGeom prst="rect">
          <a:avLst/>
        </a:prstGeom>
        <a:noFill/>
        <a:ln w="9525">
          <a:noFill/>
          <a:miter lim="800000"/>
          <a:headEnd/>
          <a:tailEnd/>
        </a:ln>
      </xdr:spPr>
    </xdr:pic>
    <xdr:clientData/>
  </xdr:twoCellAnchor>
  <xdr:oneCellAnchor>
    <xdr:from>
      <xdr:col>11</xdr:col>
      <xdr:colOff>2228632</xdr:colOff>
      <xdr:row>574</xdr:row>
      <xdr:rowOff>149631</xdr:rowOff>
    </xdr:from>
    <xdr:ext cx="2192734" cy="1267004"/>
    <xdr:pic>
      <xdr:nvPicPr>
        <xdr:cNvPr id="28" name="image2.jpg">
          <a:extLst>
            <a:ext uri="{FF2B5EF4-FFF2-40B4-BE49-F238E27FC236}">
              <a16:creationId xmlns:a16="http://schemas.microsoft.com/office/drawing/2014/main" xmlns="" id="{EAFD0BC3-DB67-45E4-B7DC-027A4C07232F}"/>
            </a:ext>
          </a:extLst>
        </xdr:cNvPr>
        <xdr:cNvPicPr preferRelativeResize="0"/>
      </xdr:nvPicPr>
      <xdr:blipFill rotWithShape="1">
        <a:blip xmlns:r="http://schemas.openxmlformats.org/officeDocument/2006/relationships" r:embed="rId2" cstate="print"/>
        <a:srcRect t="12488" b="12584"/>
        <a:stretch/>
      </xdr:blipFill>
      <xdr:spPr>
        <a:xfrm>
          <a:off x="12125107" y="98304756"/>
          <a:ext cx="2192734" cy="1267004"/>
        </a:xfrm>
        <a:prstGeom prst="rect">
          <a:avLst/>
        </a:prstGeom>
        <a:noFill/>
      </xdr:spPr>
    </xdr:pic>
    <xdr:clientData fLocksWithSheet="0"/>
  </xdr:oneCellAnchor>
  <xdr:twoCellAnchor>
    <xdr:from>
      <xdr:col>11</xdr:col>
      <xdr:colOff>54863</xdr:colOff>
      <xdr:row>697</xdr:row>
      <xdr:rowOff>17994</xdr:rowOff>
    </xdr:from>
    <xdr:to>
      <xdr:col>11</xdr:col>
      <xdr:colOff>5812469</xdr:colOff>
      <xdr:row>707</xdr:row>
      <xdr:rowOff>34989</xdr:rowOff>
    </xdr:to>
    <xdr:sp macro="" textlink="">
      <xdr:nvSpPr>
        <xdr:cNvPr id="29" name="AutoShape 29">
          <a:extLst>
            <a:ext uri="{FF2B5EF4-FFF2-40B4-BE49-F238E27FC236}">
              <a16:creationId xmlns:a16="http://schemas.microsoft.com/office/drawing/2014/main" xmlns="" id="{67719C9F-D248-4F2A-9299-50494AAC28D8}"/>
            </a:ext>
          </a:extLst>
        </xdr:cNvPr>
        <xdr:cNvSpPr>
          <a:spLocks noChangeArrowheads="1"/>
        </xdr:cNvSpPr>
      </xdr:nvSpPr>
      <xdr:spPr bwMode="auto">
        <a:xfrm>
          <a:off x="9951338" y="118899519"/>
          <a:ext cx="5757606" cy="1779120"/>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645</xdr:row>
      <xdr:rowOff>150447</xdr:rowOff>
    </xdr:from>
    <xdr:to>
      <xdr:col>3</xdr:col>
      <xdr:colOff>25400</xdr:colOff>
      <xdr:row>651</xdr:row>
      <xdr:rowOff>22226</xdr:rowOff>
    </xdr:to>
    <xdr:pic>
      <xdr:nvPicPr>
        <xdr:cNvPr id="30" name="Picture 52">
          <a:extLst>
            <a:ext uri="{FF2B5EF4-FFF2-40B4-BE49-F238E27FC236}">
              <a16:creationId xmlns:a16="http://schemas.microsoft.com/office/drawing/2014/main" xmlns="" id="{6DDE0368-2594-4CD7-9374-EC532A7C2E2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10202297"/>
          <a:ext cx="867355" cy="919529"/>
        </a:xfrm>
        <a:prstGeom prst="rect">
          <a:avLst/>
        </a:prstGeom>
        <a:noFill/>
        <a:ln w="9525">
          <a:noFill/>
          <a:miter lim="800000"/>
          <a:headEnd/>
          <a:tailEnd/>
        </a:ln>
      </xdr:spPr>
    </xdr:pic>
    <xdr:clientData/>
  </xdr:twoCellAnchor>
  <xdr:oneCellAnchor>
    <xdr:from>
      <xdr:col>11</xdr:col>
      <xdr:colOff>2228632</xdr:colOff>
      <xdr:row>645</xdr:row>
      <xdr:rowOff>149631</xdr:rowOff>
    </xdr:from>
    <xdr:ext cx="2192734" cy="1267004"/>
    <xdr:pic>
      <xdr:nvPicPr>
        <xdr:cNvPr id="31" name="image2.jpg">
          <a:extLst>
            <a:ext uri="{FF2B5EF4-FFF2-40B4-BE49-F238E27FC236}">
              <a16:creationId xmlns:a16="http://schemas.microsoft.com/office/drawing/2014/main" xmlns="" id="{0C08E6DE-C593-4E77-9B4A-ED29BF6FB5EA}"/>
            </a:ext>
          </a:extLst>
        </xdr:cNvPr>
        <xdr:cNvPicPr preferRelativeResize="0"/>
      </xdr:nvPicPr>
      <xdr:blipFill rotWithShape="1">
        <a:blip xmlns:r="http://schemas.openxmlformats.org/officeDocument/2006/relationships" r:embed="rId2" cstate="print"/>
        <a:srcRect t="12488" b="12584"/>
        <a:stretch/>
      </xdr:blipFill>
      <xdr:spPr>
        <a:xfrm>
          <a:off x="12125107" y="110201481"/>
          <a:ext cx="2192734" cy="1267004"/>
        </a:xfrm>
        <a:prstGeom prst="rect">
          <a:avLst/>
        </a:prstGeom>
        <a:noFill/>
      </xdr:spPr>
    </xdr:pic>
    <xdr:clientData fLocksWithSheet="0"/>
  </xdr:oneCellAnchor>
  <xdr:twoCellAnchor>
    <xdr:from>
      <xdr:col>11</xdr:col>
      <xdr:colOff>54863</xdr:colOff>
      <xdr:row>792</xdr:row>
      <xdr:rowOff>0</xdr:rowOff>
    </xdr:from>
    <xdr:to>
      <xdr:col>11</xdr:col>
      <xdr:colOff>5812469</xdr:colOff>
      <xdr:row>795</xdr:row>
      <xdr:rowOff>34989</xdr:rowOff>
    </xdr:to>
    <xdr:sp macro="" textlink="">
      <xdr:nvSpPr>
        <xdr:cNvPr id="32" name="AutoShape 29">
          <a:extLst>
            <a:ext uri="{FF2B5EF4-FFF2-40B4-BE49-F238E27FC236}">
              <a16:creationId xmlns:a16="http://schemas.microsoft.com/office/drawing/2014/main" xmlns="" id="{33884F50-838F-48AA-AFB3-02908D26D66E}"/>
            </a:ext>
          </a:extLst>
        </xdr:cNvPr>
        <xdr:cNvSpPr>
          <a:spLocks noChangeArrowheads="1"/>
        </xdr:cNvSpPr>
      </xdr:nvSpPr>
      <xdr:spPr bwMode="auto">
        <a:xfrm>
          <a:off x="9951338" y="134978775"/>
          <a:ext cx="5757606" cy="1177989"/>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709</xdr:row>
      <xdr:rowOff>150447</xdr:rowOff>
    </xdr:from>
    <xdr:to>
      <xdr:col>3</xdr:col>
      <xdr:colOff>25400</xdr:colOff>
      <xdr:row>715</xdr:row>
      <xdr:rowOff>22226</xdr:rowOff>
    </xdr:to>
    <xdr:pic>
      <xdr:nvPicPr>
        <xdr:cNvPr id="33" name="Picture 52">
          <a:extLst>
            <a:ext uri="{FF2B5EF4-FFF2-40B4-BE49-F238E27FC236}">
              <a16:creationId xmlns:a16="http://schemas.microsoft.com/office/drawing/2014/main" xmlns="" id="{E4D7ECF4-853B-409C-994B-45F33E17929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21175097"/>
          <a:ext cx="867355" cy="919529"/>
        </a:xfrm>
        <a:prstGeom prst="rect">
          <a:avLst/>
        </a:prstGeom>
        <a:noFill/>
        <a:ln w="9525">
          <a:noFill/>
          <a:miter lim="800000"/>
          <a:headEnd/>
          <a:tailEnd/>
        </a:ln>
      </xdr:spPr>
    </xdr:pic>
    <xdr:clientData/>
  </xdr:twoCellAnchor>
  <xdr:oneCellAnchor>
    <xdr:from>
      <xdr:col>11</xdr:col>
      <xdr:colOff>2228632</xdr:colOff>
      <xdr:row>709</xdr:row>
      <xdr:rowOff>149631</xdr:rowOff>
    </xdr:from>
    <xdr:ext cx="2192734" cy="1267004"/>
    <xdr:pic>
      <xdr:nvPicPr>
        <xdr:cNvPr id="34" name="image2.jpg">
          <a:extLst>
            <a:ext uri="{FF2B5EF4-FFF2-40B4-BE49-F238E27FC236}">
              <a16:creationId xmlns:a16="http://schemas.microsoft.com/office/drawing/2014/main" xmlns="" id="{ACEBC073-FB67-4EB3-8378-9BDF50ED5BE1}"/>
            </a:ext>
          </a:extLst>
        </xdr:cNvPr>
        <xdr:cNvPicPr preferRelativeResize="0"/>
      </xdr:nvPicPr>
      <xdr:blipFill rotWithShape="1">
        <a:blip xmlns:r="http://schemas.openxmlformats.org/officeDocument/2006/relationships" r:embed="rId2" cstate="print"/>
        <a:srcRect t="12488" b="12584"/>
        <a:stretch/>
      </xdr:blipFill>
      <xdr:spPr>
        <a:xfrm>
          <a:off x="12125107" y="121174281"/>
          <a:ext cx="2192734" cy="1267004"/>
        </a:xfrm>
        <a:prstGeom prst="rect">
          <a:avLst/>
        </a:prstGeom>
        <a:noFill/>
      </xdr:spPr>
    </xdr:pic>
    <xdr:clientData fLocksWithSheet="0"/>
  </xdr:oneCellAnchor>
  <xdr:twoCellAnchor>
    <xdr:from>
      <xdr:col>11</xdr:col>
      <xdr:colOff>54863</xdr:colOff>
      <xdr:row>862</xdr:row>
      <xdr:rowOff>17994</xdr:rowOff>
    </xdr:from>
    <xdr:to>
      <xdr:col>11</xdr:col>
      <xdr:colOff>5812469</xdr:colOff>
      <xdr:row>872</xdr:row>
      <xdr:rowOff>34989</xdr:rowOff>
    </xdr:to>
    <xdr:sp macro="" textlink="">
      <xdr:nvSpPr>
        <xdr:cNvPr id="35" name="AutoShape 29">
          <a:extLst>
            <a:ext uri="{FF2B5EF4-FFF2-40B4-BE49-F238E27FC236}">
              <a16:creationId xmlns:a16="http://schemas.microsoft.com/office/drawing/2014/main" xmlns="" id="{4C1A9538-1A81-443D-9D80-7D48A0C2581D}"/>
            </a:ext>
          </a:extLst>
        </xdr:cNvPr>
        <xdr:cNvSpPr>
          <a:spLocks noChangeArrowheads="1"/>
        </xdr:cNvSpPr>
      </xdr:nvSpPr>
      <xdr:spPr bwMode="auto">
        <a:xfrm>
          <a:off x="9951338" y="147617394"/>
          <a:ext cx="5757606" cy="27030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797</xdr:row>
      <xdr:rowOff>150447</xdr:rowOff>
    </xdr:from>
    <xdr:to>
      <xdr:col>3</xdr:col>
      <xdr:colOff>25400</xdr:colOff>
      <xdr:row>803</xdr:row>
      <xdr:rowOff>22226</xdr:rowOff>
    </xdr:to>
    <xdr:pic>
      <xdr:nvPicPr>
        <xdr:cNvPr id="36" name="Picture 52">
          <a:extLst>
            <a:ext uri="{FF2B5EF4-FFF2-40B4-BE49-F238E27FC236}">
              <a16:creationId xmlns:a16="http://schemas.microsoft.com/office/drawing/2014/main" xmlns="" id="{90BDB35D-EE52-426A-A859-E50FC00E257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36853247"/>
          <a:ext cx="867355" cy="919529"/>
        </a:xfrm>
        <a:prstGeom prst="rect">
          <a:avLst/>
        </a:prstGeom>
        <a:noFill/>
        <a:ln w="9525">
          <a:noFill/>
          <a:miter lim="800000"/>
          <a:headEnd/>
          <a:tailEnd/>
        </a:ln>
      </xdr:spPr>
    </xdr:pic>
    <xdr:clientData/>
  </xdr:twoCellAnchor>
  <xdr:oneCellAnchor>
    <xdr:from>
      <xdr:col>11</xdr:col>
      <xdr:colOff>2228632</xdr:colOff>
      <xdr:row>797</xdr:row>
      <xdr:rowOff>149631</xdr:rowOff>
    </xdr:from>
    <xdr:ext cx="2192734" cy="1267004"/>
    <xdr:pic>
      <xdr:nvPicPr>
        <xdr:cNvPr id="37" name="image2.jpg">
          <a:extLst>
            <a:ext uri="{FF2B5EF4-FFF2-40B4-BE49-F238E27FC236}">
              <a16:creationId xmlns:a16="http://schemas.microsoft.com/office/drawing/2014/main" xmlns="" id="{EC2C28AF-60F9-46D6-8D07-33E0D49E6635}"/>
            </a:ext>
          </a:extLst>
        </xdr:cNvPr>
        <xdr:cNvPicPr preferRelativeResize="0"/>
      </xdr:nvPicPr>
      <xdr:blipFill rotWithShape="1">
        <a:blip xmlns:r="http://schemas.openxmlformats.org/officeDocument/2006/relationships" r:embed="rId2" cstate="print"/>
        <a:srcRect t="12488" b="12584"/>
        <a:stretch/>
      </xdr:blipFill>
      <xdr:spPr>
        <a:xfrm>
          <a:off x="12125107" y="136852431"/>
          <a:ext cx="2192734" cy="1267004"/>
        </a:xfrm>
        <a:prstGeom prst="rect">
          <a:avLst/>
        </a:prstGeom>
        <a:noFill/>
      </xdr:spPr>
    </xdr:pic>
    <xdr:clientData fLocksWithSheet="0"/>
  </xdr:oneCellAnchor>
  <xdr:twoCellAnchor>
    <xdr:from>
      <xdr:col>11</xdr:col>
      <xdr:colOff>54863</xdr:colOff>
      <xdr:row>939</xdr:row>
      <xdr:rowOff>17994</xdr:rowOff>
    </xdr:from>
    <xdr:to>
      <xdr:col>11</xdr:col>
      <xdr:colOff>5812469</xdr:colOff>
      <xdr:row>949</xdr:row>
      <xdr:rowOff>34989</xdr:rowOff>
    </xdr:to>
    <xdr:sp macro="" textlink="">
      <xdr:nvSpPr>
        <xdr:cNvPr id="38" name="AutoShape 29">
          <a:extLst>
            <a:ext uri="{FF2B5EF4-FFF2-40B4-BE49-F238E27FC236}">
              <a16:creationId xmlns:a16="http://schemas.microsoft.com/office/drawing/2014/main" xmlns="" id="{D314D49A-DAF1-4C5E-82A9-4B807C7F0609}"/>
            </a:ext>
          </a:extLst>
        </xdr:cNvPr>
        <xdr:cNvSpPr>
          <a:spLocks noChangeArrowheads="1"/>
        </xdr:cNvSpPr>
      </xdr:nvSpPr>
      <xdr:spPr bwMode="auto">
        <a:xfrm>
          <a:off x="9951338" y="161781069"/>
          <a:ext cx="5757606" cy="2703045"/>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874</xdr:row>
      <xdr:rowOff>150447</xdr:rowOff>
    </xdr:from>
    <xdr:to>
      <xdr:col>3</xdr:col>
      <xdr:colOff>25400</xdr:colOff>
      <xdr:row>880</xdr:row>
      <xdr:rowOff>22226</xdr:rowOff>
    </xdr:to>
    <xdr:pic>
      <xdr:nvPicPr>
        <xdr:cNvPr id="39" name="Picture 52">
          <a:extLst>
            <a:ext uri="{FF2B5EF4-FFF2-40B4-BE49-F238E27FC236}">
              <a16:creationId xmlns:a16="http://schemas.microsoft.com/office/drawing/2014/main" xmlns="" id="{C2E698C7-6B4A-4037-9721-3A07DB6EB50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51016922"/>
          <a:ext cx="867355" cy="919529"/>
        </a:xfrm>
        <a:prstGeom prst="rect">
          <a:avLst/>
        </a:prstGeom>
        <a:noFill/>
        <a:ln w="9525">
          <a:noFill/>
          <a:miter lim="800000"/>
          <a:headEnd/>
          <a:tailEnd/>
        </a:ln>
      </xdr:spPr>
    </xdr:pic>
    <xdr:clientData/>
  </xdr:twoCellAnchor>
  <xdr:oneCellAnchor>
    <xdr:from>
      <xdr:col>11</xdr:col>
      <xdr:colOff>2228632</xdr:colOff>
      <xdr:row>874</xdr:row>
      <xdr:rowOff>149631</xdr:rowOff>
    </xdr:from>
    <xdr:ext cx="2192734" cy="1267004"/>
    <xdr:pic>
      <xdr:nvPicPr>
        <xdr:cNvPr id="40" name="image2.jpg">
          <a:extLst>
            <a:ext uri="{FF2B5EF4-FFF2-40B4-BE49-F238E27FC236}">
              <a16:creationId xmlns:a16="http://schemas.microsoft.com/office/drawing/2014/main" xmlns="" id="{AA781F0D-61E6-409D-963B-DC54D6C1F502}"/>
            </a:ext>
          </a:extLst>
        </xdr:cNvPr>
        <xdr:cNvPicPr preferRelativeResize="0"/>
      </xdr:nvPicPr>
      <xdr:blipFill rotWithShape="1">
        <a:blip xmlns:r="http://schemas.openxmlformats.org/officeDocument/2006/relationships" r:embed="rId2" cstate="print"/>
        <a:srcRect t="12488" b="12584"/>
        <a:stretch/>
      </xdr:blipFill>
      <xdr:spPr>
        <a:xfrm>
          <a:off x="12125107" y="151016106"/>
          <a:ext cx="2192734" cy="1267004"/>
        </a:xfrm>
        <a:prstGeom prst="rect">
          <a:avLst/>
        </a:prstGeom>
        <a:noFill/>
      </xdr:spPr>
    </xdr:pic>
    <xdr:clientData fLocksWithSheet="0"/>
  </xdr:oneCellAnchor>
  <xdr:twoCellAnchor>
    <xdr:from>
      <xdr:col>11</xdr:col>
      <xdr:colOff>54863</xdr:colOff>
      <xdr:row>1003</xdr:row>
      <xdr:rowOff>17994</xdr:rowOff>
    </xdr:from>
    <xdr:to>
      <xdr:col>11</xdr:col>
      <xdr:colOff>5812469</xdr:colOff>
      <xdr:row>1009</xdr:row>
      <xdr:rowOff>0</xdr:rowOff>
    </xdr:to>
    <xdr:sp macro="" textlink="">
      <xdr:nvSpPr>
        <xdr:cNvPr id="41" name="AutoShape 29">
          <a:extLst>
            <a:ext uri="{FF2B5EF4-FFF2-40B4-BE49-F238E27FC236}">
              <a16:creationId xmlns:a16="http://schemas.microsoft.com/office/drawing/2014/main" xmlns="" id="{15F2028B-DB6E-4A67-B90C-92BAC2EFDEFD}"/>
            </a:ext>
          </a:extLst>
        </xdr:cNvPr>
        <xdr:cNvSpPr>
          <a:spLocks noChangeArrowheads="1"/>
        </xdr:cNvSpPr>
      </xdr:nvSpPr>
      <xdr:spPr bwMode="auto">
        <a:xfrm>
          <a:off x="9951338" y="173877819"/>
          <a:ext cx="5757606" cy="1144056"/>
        </a:xfrm>
        <a:prstGeom prst="roundRect">
          <a:avLst>
            <a:gd name="adj" fmla="val 16667"/>
          </a:avLst>
        </a:prstGeom>
        <a:noFill/>
        <a:ln w="9525">
          <a:solidFill>
            <a:srgbClr val="000000"/>
          </a:solidFill>
          <a:round/>
          <a:headEnd/>
          <a:tailEnd/>
        </a:ln>
      </xdr:spPr>
      <xdr:txBody>
        <a:bodyPr/>
        <a:lstStyle/>
        <a:p>
          <a:pPr algn="ctr">
            <a:lnSpc>
              <a:spcPts val="1000"/>
            </a:lnSpc>
          </a:pPr>
          <a:r>
            <a:rPr lang="es-MX" sz="1100">
              <a:latin typeface="Arial" pitchFamily="34" charset="0"/>
              <a:ea typeface="+mn-ea"/>
              <a:cs typeface="Arial" pitchFamily="34" charset="0"/>
            </a:rPr>
            <a:t>SUPERVISION</a:t>
          </a:r>
          <a:r>
            <a:rPr lang="es-MX" sz="1100" baseline="0">
              <a:latin typeface="Arial" pitchFamily="34" charset="0"/>
              <a:ea typeface="+mn-ea"/>
              <a:cs typeface="Arial" pitchFamily="34" charset="0"/>
            </a:rPr>
            <a:t> DE LA </a:t>
          </a:r>
          <a:r>
            <a:rPr lang="es-MX" sz="1100">
              <a:latin typeface="Arial" pitchFamily="34" charset="0"/>
              <a:ea typeface="+mn-ea"/>
              <a:cs typeface="Arial" pitchFamily="34" charset="0"/>
            </a:rPr>
            <a:t> DIRECCIÓN GENERAL MUNICIPAL DE DESARROLLO SOCIAL</a:t>
          </a:r>
        </a:p>
        <a:p>
          <a:pPr algn="ctr"/>
          <a:endParaRPr lang="es-MX" sz="1100">
            <a:latin typeface="Arial" pitchFamily="34" charset="0"/>
            <a:ea typeface="+mn-ea"/>
            <a:cs typeface="Arial" pitchFamily="34" charset="0"/>
          </a:endParaRPr>
        </a:p>
        <a:p>
          <a:pPr algn="ctr"/>
          <a:endParaRPr lang="es-MX">
            <a:latin typeface="Arial" pitchFamily="34" charset="0"/>
            <a:cs typeface="Arial" pitchFamily="34" charset="0"/>
          </a:endParaRPr>
        </a:p>
      </xdr:txBody>
    </xdr:sp>
    <xdr:clientData/>
  </xdr:twoCellAnchor>
  <xdr:twoCellAnchor>
    <xdr:from>
      <xdr:col>0</xdr:col>
      <xdr:colOff>91495</xdr:colOff>
      <xdr:row>951</xdr:row>
      <xdr:rowOff>150447</xdr:rowOff>
    </xdr:from>
    <xdr:to>
      <xdr:col>3</xdr:col>
      <xdr:colOff>25400</xdr:colOff>
      <xdr:row>957</xdr:row>
      <xdr:rowOff>22226</xdr:rowOff>
    </xdr:to>
    <xdr:pic>
      <xdr:nvPicPr>
        <xdr:cNvPr id="42" name="Picture 52">
          <a:extLst>
            <a:ext uri="{FF2B5EF4-FFF2-40B4-BE49-F238E27FC236}">
              <a16:creationId xmlns:a16="http://schemas.microsoft.com/office/drawing/2014/main" xmlns="" id="{240D9CD8-A13D-49D6-99FD-51185952A67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1495" y="165180597"/>
          <a:ext cx="867355" cy="919529"/>
        </a:xfrm>
        <a:prstGeom prst="rect">
          <a:avLst/>
        </a:prstGeom>
        <a:noFill/>
        <a:ln w="9525">
          <a:noFill/>
          <a:miter lim="800000"/>
          <a:headEnd/>
          <a:tailEnd/>
        </a:ln>
      </xdr:spPr>
    </xdr:pic>
    <xdr:clientData/>
  </xdr:twoCellAnchor>
  <xdr:oneCellAnchor>
    <xdr:from>
      <xdr:col>11</xdr:col>
      <xdr:colOff>2228632</xdr:colOff>
      <xdr:row>951</xdr:row>
      <xdr:rowOff>149631</xdr:rowOff>
    </xdr:from>
    <xdr:ext cx="2192734" cy="1267004"/>
    <xdr:pic>
      <xdr:nvPicPr>
        <xdr:cNvPr id="43" name="image2.jpg">
          <a:extLst>
            <a:ext uri="{FF2B5EF4-FFF2-40B4-BE49-F238E27FC236}">
              <a16:creationId xmlns:a16="http://schemas.microsoft.com/office/drawing/2014/main" xmlns="" id="{188CE685-DCBD-4B94-9A2B-B3454767E3FD}"/>
            </a:ext>
          </a:extLst>
        </xdr:cNvPr>
        <xdr:cNvPicPr preferRelativeResize="0"/>
      </xdr:nvPicPr>
      <xdr:blipFill rotWithShape="1">
        <a:blip xmlns:r="http://schemas.openxmlformats.org/officeDocument/2006/relationships" r:embed="rId2" cstate="print"/>
        <a:srcRect t="12488" b="12584"/>
        <a:stretch/>
      </xdr:blipFill>
      <xdr:spPr>
        <a:xfrm>
          <a:off x="12125107" y="165179781"/>
          <a:ext cx="2192734" cy="1267004"/>
        </a:xfrm>
        <a:prstGeom prst="rect">
          <a:avLst/>
        </a:prstGeom>
        <a:noFill/>
      </xdr:spPr>
    </xdr:pic>
    <xdr:clientData fLocksWithSheet="0"/>
  </xdr:oneCellAnchor>
  <xdr:oneCellAnchor>
    <xdr:from>
      <xdr:col>11</xdr:col>
      <xdr:colOff>127774</xdr:colOff>
      <xdr:row>834</xdr:row>
      <xdr:rowOff>116159</xdr:rowOff>
    </xdr:from>
    <xdr:ext cx="5647187" cy="3658994"/>
    <xdr:pic>
      <xdr:nvPicPr>
        <xdr:cNvPr id="58" name="Imagen 57">
          <a:extLst>
            <a:ext uri="{FF2B5EF4-FFF2-40B4-BE49-F238E27FC236}">
              <a16:creationId xmlns:a16="http://schemas.microsoft.com/office/drawing/2014/main" xmlns="" id="{2C21746E-4587-4414-9C4E-682D562AC43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xmlns="" val="0"/>
            </a:ext>
          </a:extLst>
        </a:blip>
        <a:stretch>
          <a:fillRect/>
        </a:stretch>
      </xdr:blipFill>
      <xdr:spPr>
        <a:xfrm>
          <a:off x="10024249" y="143257859"/>
          <a:ext cx="5647187" cy="36589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ais%202021\DDS\CONTRATOS%202019\PARQUE%20LOMAS%20DEL%20SOL\PARQUE%20LOMAS%20DEL%20SOL\file:\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D125"/>
  <sheetViews>
    <sheetView topLeftCell="A115" zoomScale="85" zoomScaleNormal="85" workbookViewId="0">
      <selection activeCell="D70" sqref="D70"/>
    </sheetView>
  </sheetViews>
  <sheetFormatPr baseColWidth="10" defaultRowHeight="12"/>
  <cols>
    <col min="1" max="1" width="5" customWidth="1"/>
    <col min="2" max="2" width="51.375" customWidth="1"/>
    <col min="3" max="3" width="6.5" customWidth="1"/>
    <col min="4" max="4" width="8.125" customWidth="1"/>
    <col min="5" max="5" width="10.5" customWidth="1"/>
    <col min="6" max="6" width="16.375" bestFit="1" customWidth="1"/>
    <col min="7" max="7" width="12.5" customWidth="1"/>
    <col min="8" max="8" width="15.125" customWidth="1"/>
    <col min="257" max="257" width="5" customWidth="1"/>
    <col min="258" max="258" width="47" customWidth="1"/>
    <col min="259" max="259" width="6.5" customWidth="1"/>
    <col min="260" max="260" width="8.125" customWidth="1"/>
    <col min="261" max="261" width="10.5" customWidth="1"/>
    <col min="262" max="262" width="15.25" customWidth="1"/>
    <col min="263" max="263" width="12.5" customWidth="1"/>
    <col min="264" max="264" width="15.125" customWidth="1"/>
    <col min="513" max="513" width="5" customWidth="1"/>
    <col min="514" max="514" width="47" customWidth="1"/>
    <col min="515" max="515" width="6.5" customWidth="1"/>
    <col min="516" max="516" width="8.125" customWidth="1"/>
    <col min="517" max="517" width="10.5" customWidth="1"/>
    <col min="518" max="518" width="15.25" customWidth="1"/>
    <col min="519" max="519" width="12.5" customWidth="1"/>
    <col min="520" max="520" width="15.125" customWidth="1"/>
    <col min="769" max="769" width="5" customWidth="1"/>
    <col min="770" max="770" width="47" customWidth="1"/>
    <col min="771" max="771" width="6.5" customWidth="1"/>
    <col min="772" max="772" width="8.125" customWidth="1"/>
    <col min="773" max="773" width="10.5" customWidth="1"/>
    <col min="774" max="774" width="15.25" customWidth="1"/>
    <col min="775" max="775" width="12.5" customWidth="1"/>
    <col min="776" max="776" width="15.125" customWidth="1"/>
    <col min="1025" max="1025" width="5" customWidth="1"/>
    <col min="1026" max="1026" width="47" customWidth="1"/>
    <col min="1027" max="1027" width="6.5" customWidth="1"/>
    <col min="1028" max="1028" width="8.125" customWidth="1"/>
    <col min="1029" max="1029" width="10.5" customWidth="1"/>
    <col min="1030" max="1030" width="15.25" customWidth="1"/>
    <col min="1031" max="1031" width="12.5" customWidth="1"/>
    <col min="1032" max="1032" width="15.125" customWidth="1"/>
    <col min="1281" max="1281" width="5" customWidth="1"/>
    <col min="1282" max="1282" width="47" customWidth="1"/>
    <col min="1283" max="1283" width="6.5" customWidth="1"/>
    <col min="1284" max="1284" width="8.125" customWidth="1"/>
    <col min="1285" max="1285" width="10.5" customWidth="1"/>
    <col min="1286" max="1286" width="15.25" customWidth="1"/>
    <col min="1287" max="1287" width="12.5" customWidth="1"/>
    <col min="1288" max="1288" width="15.125" customWidth="1"/>
    <col min="1537" max="1537" width="5" customWidth="1"/>
    <col min="1538" max="1538" width="47" customWidth="1"/>
    <col min="1539" max="1539" width="6.5" customWidth="1"/>
    <col min="1540" max="1540" width="8.125" customWidth="1"/>
    <col min="1541" max="1541" width="10.5" customWidth="1"/>
    <col min="1542" max="1542" width="15.25" customWidth="1"/>
    <col min="1543" max="1543" width="12.5" customWidth="1"/>
    <col min="1544" max="1544" width="15.125" customWidth="1"/>
    <col min="1793" max="1793" width="5" customWidth="1"/>
    <col min="1794" max="1794" width="47" customWidth="1"/>
    <col min="1795" max="1795" width="6.5" customWidth="1"/>
    <col min="1796" max="1796" width="8.125" customWidth="1"/>
    <col min="1797" max="1797" width="10.5" customWidth="1"/>
    <col min="1798" max="1798" width="15.25" customWidth="1"/>
    <col min="1799" max="1799" width="12.5" customWidth="1"/>
    <col min="1800" max="1800" width="15.125" customWidth="1"/>
    <col min="2049" max="2049" width="5" customWidth="1"/>
    <col min="2050" max="2050" width="47" customWidth="1"/>
    <col min="2051" max="2051" width="6.5" customWidth="1"/>
    <col min="2052" max="2052" width="8.125" customWidth="1"/>
    <col min="2053" max="2053" width="10.5" customWidth="1"/>
    <col min="2054" max="2054" width="15.25" customWidth="1"/>
    <col min="2055" max="2055" width="12.5" customWidth="1"/>
    <col min="2056" max="2056" width="15.125" customWidth="1"/>
    <col min="2305" max="2305" width="5" customWidth="1"/>
    <col min="2306" max="2306" width="47" customWidth="1"/>
    <col min="2307" max="2307" width="6.5" customWidth="1"/>
    <col min="2308" max="2308" width="8.125" customWidth="1"/>
    <col min="2309" max="2309" width="10.5" customWidth="1"/>
    <col min="2310" max="2310" width="15.25" customWidth="1"/>
    <col min="2311" max="2311" width="12.5" customWidth="1"/>
    <col min="2312" max="2312" width="15.125" customWidth="1"/>
    <col min="2561" max="2561" width="5" customWidth="1"/>
    <col min="2562" max="2562" width="47" customWidth="1"/>
    <col min="2563" max="2563" width="6.5" customWidth="1"/>
    <col min="2564" max="2564" width="8.125" customWidth="1"/>
    <col min="2565" max="2565" width="10.5" customWidth="1"/>
    <col min="2566" max="2566" width="15.25" customWidth="1"/>
    <col min="2567" max="2567" width="12.5" customWidth="1"/>
    <col min="2568" max="2568" width="15.125" customWidth="1"/>
    <col min="2817" max="2817" width="5" customWidth="1"/>
    <col min="2818" max="2818" width="47" customWidth="1"/>
    <col min="2819" max="2819" width="6.5" customWidth="1"/>
    <col min="2820" max="2820" width="8.125" customWidth="1"/>
    <col min="2821" max="2821" width="10.5" customWidth="1"/>
    <col min="2822" max="2822" width="15.25" customWidth="1"/>
    <col min="2823" max="2823" width="12.5" customWidth="1"/>
    <col min="2824" max="2824" width="15.125" customWidth="1"/>
    <col min="3073" max="3073" width="5" customWidth="1"/>
    <col min="3074" max="3074" width="47" customWidth="1"/>
    <col min="3075" max="3075" width="6.5" customWidth="1"/>
    <col min="3076" max="3076" width="8.125" customWidth="1"/>
    <col min="3077" max="3077" width="10.5" customWidth="1"/>
    <col min="3078" max="3078" width="15.25" customWidth="1"/>
    <col min="3079" max="3079" width="12.5" customWidth="1"/>
    <col min="3080" max="3080" width="15.125" customWidth="1"/>
    <col min="3329" max="3329" width="5" customWidth="1"/>
    <col min="3330" max="3330" width="47" customWidth="1"/>
    <col min="3331" max="3331" width="6.5" customWidth="1"/>
    <col min="3332" max="3332" width="8.125" customWidth="1"/>
    <col min="3333" max="3333" width="10.5" customWidth="1"/>
    <col min="3334" max="3334" width="15.25" customWidth="1"/>
    <col min="3335" max="3335" width="12.5" customWidth="1"/>
    <col min="3336" max="3336" width="15.125" customWidth="1"/>
    <col min="3585" max="3585" width="5" customWidth="1"/>
    <col min="3586" max="3586" width="47" customWidth="1"/>
    <col min="3587" max="3587" width="6.5" customWidth="1"/>
    <col min="3588" max="3588" width="8.125" customWidth="1"/>
    <col min="3589" max="3589" width="10.5" customWidth="1"/>
    <col min="3590" max="3590" width="15.25" customWidth="1"/>
    <col min="3591" max="3591" width="12.5" customWidth="1"/>
    <col min="3592" max="3592" width="15.125" customWidth="1"/>
    <col min="3841" max="3841" width="5" customWidth="1"/>
    <col min="3842" max="3842" width="47" customWidth="1"/>
    <col min="3843" max="3843" width="6.5" customWidth="1"/>
    <col min="3844" max="3844" width="8.125" customWidth="1"/>
    <col min="3845" max="3845" width="10.5" customWidth="1"/>
    <col min="3846" max="3846" width="15.25" customWidth="1"/>
    <col min="3847" max="3847" width="12.5" customWidth="1"/>
    <col min="3848" max="3848" width="15.125" customWidth="1"/>
    <col min="4097" max="4097" width="5" customWidth="1"/>
    <col min="4098" max="4098" width="47" customWidth="1"/>
    <col min="4099" max="4099" width="6.5" customWidth="1"/>
    <col min="4100" max="4100" width="8.125" customWidth="1"/>
    <col min="4101" max="4101" width="10.5" customWidth="1"/>
    <col min="4102" max="4102" width="15.25" customWidth="1"/>
    <col min="4103" max="4103" width="12.5" customWidth="1"/>
    <col min="4104" max="4104" width="15.125" customWidth="1"/>
    <col min="4353" max="4353" width="5" customWidth="1"/>
    <col min="4354" max="4354" width="47" customWidth="1"/>
    <col min="4355" max="4355" width="6.5" customWidth="1"/>
    <col min="4356" max="4356" width="8.125" customWidth="1"/>
    <col min="4357" max="4357" width="10.5" customWidth="1"/>
    <col min="4358" max="4358" width="15.25" customWidth="1"/>
    <col min="4359" max="4359" width="12.5" customWidth="1"/>
    <col min="4360" max="4360" width="15.125" customWidth="1"/>
    <col min="4609" max="4609" width="5" customWidth="1"/>
    <col min="4610" max="4610" width="47" customWidth="1"/>
    <col min="4611" max="4611" width="6.5" customWidth="1"/>
    <col min="4612" max="4612" width="8.125" customWidth="1"/>
    <col min="4613" max="4613" width="10.5" customWidth="1"/>
    <col min="4614" max="4614" width="15.25" customWidth="1"/>
    <col min="4615" max="4615" width="12.5" customWidth="1"/>
    <col min="4616" max="4616" width="15.125" customWidth="1"/>
    <col min="4865" max="4865" width="5" customWidth="1"/>
    <col min="4866" max="4866" width="47" customWidth="1"/>
    <col min="4867" max="4867" width="6.5" customWidth="1"/>
    <col min="4868" max="4868" width="8.125" customWidth="1"/>
    <col min="4869" max="4869" width="10.5" customWidth="1"/>
    <col min="4870" max="4870" width="15.25" customWidth="1"/>
    <col min="4871" max="4871" width="12.5" customWidth="1"/>
    <col min="4872" max="4872" width="15.125" customWidth="1"/>
    <col min="5121" max="5121" width="5" customWidth="1"/>
    <col min="5122" max="5122" width="47" customWidth="1"/>
    <col min="5123" max="5123" width="6.5" customWidth="1"/>
    <col min="5124" max="5124" width="8.125" customWidth="1"/>
    <col min="5125" max="5125" width="10.5" customWidth="1"/>
    <col min="5126" max="5126" width="15.25" customWidth="1"/>
    <col min="5127" max="5127" width="12.5" customWidth="1"/>
    <col min="5128" max="5128" width="15.125" customWidth="1"/>
    <col min="5377" max="5377" width="5" customWidth="1"/>
    <col min="5378" max="5378" width="47" customWidth="1"/>
    <col min="5379" max="5379" width="6.5" customWidth="1"/>
    <col min="5380" max="5380" width="8.125" customWidth="1"/>
    <col min="5381" max="5381" width="10.5" customWidth="1"/>
    <col min="5382" max="5382" width="15.25" customWidth="1"/>
    <col min="5383" max="5383" width="12.5" customWidth="1"/>
    <col min="5384" max="5384" width="15.125" customWidth="1"/>
    <col min="5633" max="5633" width="5" customWidth="1"/>
    <col min="5634" max="5634" width="47" customWidth="1"/>
    <col min="5635" max="5635" width="6.5" customWidth="1"/>
    <col min="5636" max="5636" width="8.125" customWidth="1"/>
    <col min="5637" max="5637" width="10.5" customWidth="1"/>
    <col min="5638" max="5638" width="15.25" customWidth="1"/>
    <col min="5639" max="5639" width="12.5" customWidth="1"/>
    <col min="5640" max="5640" width="15.125" customWidth="1"/>
    <col min="5889" max="5889" width="5" customWidth="1"/>
    <col min="5890" max="5890" width="47" customWidth="1"/>
    <col min="5891" max="5891" width="6.5" customWidth="1"/>
    <col min="5892" max="5892" width="8.125" customWidth="1"/>
    <col min="5893" max="5893" width="10.5" customWidth="1"/>
    <col min="5894" max="5894" width="15.25" customWidth="1"/>
    <col min="5895" max="5895" width="12.5" customWidth="1"/>
    <col min="5896" max="5896" width="15.125" customWidth="1"/>
    <col min="6145" max="6145" width="5" customWidth="1"/>
    <col min="6146" max="6146" width="47" customWidth="1"/>
    <col min="6147" max="6147" width="6.5" customWidth="1"/>
    <col min="6148" max="6148" width="8.125" customWidth="1"/>
    <col min="6149" max="6149" width="10.5" customWidth="1"/>
    <col min="6150" max="6150" width="15.25" customWidth="1"/>
    <col min="6151" max="6151" width="12.5" customWidth="1"/>
    <col min="6152" max="6152" width="15.125" customWidth="1"/>
    <col min="6401" max="6401" width="5" customWidth="1"/>
    <col min="6402" max="6402" width="47" customWidth="1"/>
    <col min="6403" max="6403" width="6.5" customWidth="1"/>
    <col min="6404" max="6404" width="8.125" customWidth="1"/>
    <col min="6405" max="6405" width="10.5" customWidth="1"/>
    <col min="6406" max="6406" width="15.25" customWidth="1"/>
    <col min="6407" max="6407" width="12.5" customWidth="1"/>
    <col min="6408" max="6408" width="15.125" customWidth="1"/>
    <col min="6657" max="6657" width="5" customWidth="1"/>
    <col min="6658" max="6658" width="47" customWidth="1"/>
    <col min="6659" max="6659" width="6.5" customWidth="1"/>
    <col min="6660" max="6660" width="8.125" customWidth="1"/>
    <col min="6661" max="6661" width="10.5" customWidth="1"/>
    <col min="6662" max="6662" width="15.25" customWidth="1"/>
    <col min="6663" max="6663" width="12.5" customWidth="1"/>
    <col min="6664" max="6664" width="15.125" customWidth="1"/>
    <col min="6913" max="6913" width="5" customWidth="1"/>
    <col min="6914" max="6914" width="47" customWidth="1"/>
    <col min="6915" max="6915" width="6.5" customWidth="1"/>
    <col min="6916" max="6916" width="8.125" customWidth="1"/>
    <col min="6917" max="6917" width="10.5" customWidth="1"/>
    <col min="6918" max="6918" width="15.25" customWidth="1"/>
    <col min="6919" max="6919" width="12.5" customWidth="1"/>
    <col min="6920" max="6920" width="15.125" customWidth="1"/>
    <col min="7169" max="7169" width="5" customWidth="1"/>
    <col min="7170" max="7170" width="47" customWidth="1"/>
    <col min="7171" max="7171" width="6.5" customWidth="1"/>
    <col min="7172" max="7172" width="8.125" customWidth="1"/>
    <col min="7173" max="7173" width="10.5" customWidth="1"/>
    <col min="7174" max="7174" width="15.25" customWidth="1"/>
    <col min="7175" max="7175" width="12.5" customWidth="1"/>
    <col min="7176" max="7176" width="15.125" customWidth="1"/>
    <col min="7425" max="7425" width="5" customWidth="1"/>
    <col min="7426" max="7426" width="47" customWidth="1"/>
    <col min="7427" max="7427" width="6.5" customWidth="1"/>
    <col min="7428" max="7428" width="8.125" customWidth="1"/>
    <col min="7429" max="7429" width="10.5" customWidth="1"/>
    <col min="7430" max="7430" width="15.25" customWidth="1"/>
    <col min="7431" max="7431" width="12.5" customWidth="1"/>
    <col min="7432" max="7432" width="15.125" customWidth="1"/>
    <col min="7681" max="7681" width="5" customWidth="1"/>
    <col min="7682" max="7682" width="47" customWidth="1"/>
    <col min="7683" max="7683" width="6.5" customWidth="1"/>
    <col min="7684" max="7684" width="8.125" customWidth="1"/>
    <col min="7685" max="7685" width="10.5" customWidth="1"/>
    <col min="7686" max="7686" width="15.25" customWidth="1"/>
    <col min="7687" max="7687" width="12.5" customWidth="1"/>
    <col min="7688" max="7688" width="15.125" customWidth="1"/>
    <col min="7937" max="7937" width="5" customWidth="1"/>
    <col min="7938" max="7938" width="47" customWidth="1"/>
    <col min="7939" max="7939" width="6.5" customWidth="1"/>
    <col min="7940" max="7940" width="8.125" customWidth="1"/>
    <col min="7941" max="7941" width="10.5" customWidth="1"/>
    <col min="7942" max="7942" width="15.25" customWidth="1"/>
    <col min="7943" max="7943" width="12.5" customWidth="1"/>
    <col min="7944" max="7944" width="15.125" customWidth="1"/>
    <col min="8193" max="8193" width="5" customWidth="1"/>
    <col min="8194" max="8194" width="47" customWidth="1"/>
    <col min="8195" max="8195" width="6.5" customWidth="1"/>
    <col min="8196" max="8196" width="8.125" customWidth="1"/>
    <col min="8197" max="8197" width="10.5" customWidth="1"/>
    <col min="8198" max="8198" width="15.25" customWidth="1"/>
    <col min="8199" max="8199" width="12.5" customWidth="1"/>
    <col min="8200" max="8200" width="15.125" customWidth="1"/>
    <col min="8449" max="8449" width="5" customWidth="1"/>
    <col min="8450" max="8450" width="47" customWidth="1"/>
    <col min="8451" max="8451" width="6.5" customWidth="1"/>
    <col min="8452" max="8452" width="8.125" customWidth="1"/>
    <col min="8453" max="8453" width="10.5" customWidth="1"/>
    <col min="8454" max="8454" width="15.25" customWidth="1"/>
    <col min="8455" max="8455" width="12.5" customWidth="1"/>
    <col min="8456" max="8456" width="15.125" customWidth="1"/>
    <col min="8705" max="8705" width="5" customWidth="1"/>
    <col min="8706" max="8706" width="47" customWidth="1"/>
    <col min="8707" max="8707" width="6.5" customWidth="1"/>
    <col min="8708" max="8708" width="8.125" customWidth="1"/>
    <col min="8709" max="8709" width="10.5" customWidth="1"/>
    <col min="8710" max="8710" width="15.25" customWidth="1"/>
    <col min="8711" max="8711" width="12.5" customWidth="1"/>
    <col min="8712" max="8712" width="15.125" customWidth="1"/>
    <col min="8961" max="8961" width="5" customWidth="1"/>
    <col min="8962" max="8962" width="47" customWidth="1"/>
    <col min="8963" max="8963" width="6.5" customWidth="1"/>
    <col min="8964" max="8964" width="8.125" customWidth="1"/>
    <col min="8965" max="8965" width="10.5" customWidth="1"/>
    <col min="8966" max="8966" width="15.25" customWidth="1"/>
    <col min="8967" max="8967" width="12.5" customWidth="1"/>
    <col min="8968" max="8968" width="15.125" customWidth="1"/>
    <col min="9217" max="9217" width="5" customWidth="1"/>
    <col min="9218" max="9218" width="47" customWidth="1"/>
    <col min="9219" max="9219" width="6.5" customWidth="1"/>
    <col min="9220" max="9220" width="8.125" customWidth="1"/>
    <col min="9221" max="9221" width="10.5" customWidth="1"/>
    <col min="9222" max="9222" width="15.25" customWidth="1"/>
    <col min="9223" max="9223" width="12.5" customWidth="1"/>
    <col min="9224" max="9224" width="15.125" customWidth="1"/>
    <col min="9473" max="9473" width="5" customWidth="1"/>
    <col min="9474" max="9474" width="47" customWidth="1"/>
    <col min="9475" max="9475" width="6.5" customWidth="1"/>
    <col min="9476" max="9476" width="8.125" customWidth="1"/>
    <col min="9477" max="9477" width="10.5" customWidth="1"/>
    <col min="9478" max="9478" width="15.25" customWidth="1"/>
    <col min="9479" max="9479" width="12.5" customWidth="1"/>
    <col min="9480" max="9480" width="15.125" customWidth="1"/>
    <col min="9729" max="9729" width="5" customWidth="1"/>
    <col min="9730" max="9730" width="47" customWidth="1"/>
    <col min="9731" max="9731" width="6.5" customWidth="1"/>
    <col min="9732" max="9732" width="8.125" customWidth="1"/>
    <col min="9733" max="9733" width="10.5" customWidth="1"/>
    <col min="9734" max="9734" width="15.25" customWidth="1"/>
    <col min="9735" max="9735" width="12.5" customWidth="1"/>
    <col min="9736" max="9736" width="15.125" customWidth="1"/>
    <col min="9985" max="9985" width="5" customWidth="1"/>
    <col min="9986" max="9986" width="47" customWidth="1"/>
    <col min="9987" max="9987" width="6.5" customWidth="1"/>
    <col min="9988" max="9988" width="8.125" customWidth="1"/>
    <col min="9989" max="9989" width="10.5" customWidth="1"/>
    <col min="9990" max="9990" width="15.25" customWidth="1"/>
    <col min="9991" max="9991" width="12.5" customWidth="1"/>
    <col min="9992" max="9992" width="15.125" customWidth="1"/>
    <col min="10241" max="10241" width="5" customWidth="1"/>
    <col min="10242" max="10242" width="47" customWidth="1"/>
    <col min="10243" max="10243" width="6.5" customWidth="1"/>
    <col min="10244" max="10244" width="8.125" customWidth="1"/>
    <col min="10245" max="10245" width="10.5" customWidth="1"/>
    <col min="10246" max="10246" width="15.25" customWidth="1"/>
    <col min="10247" max="10247" width="12.5" customWidth="1"/>
    <col min="10248" max="10248" width="15.125" customWidth="1"/>
    <col min="10497" max="10497" width="5" customWidth="1"/>
    <col min="10498" max="10498" width="47" customWidth="1"/>
    <col min="10499" max="10499" width="6.5" customWidth="1"/>
    <col min="10500" max="10500" width="8.125" customWidth="1"/>
    <col min="10501" max="10501" width="10.5" customWidth="1"/>
    <col min="10502" max="10502" width="15.25" customWidth="1"/>
    <col min="10503" max="10503" width="12.5" customWidth="1"/>
    <col min="10504" max="10504" width="15.125" customWidth="1"/>
    <col min="10753" max="10753" width="5" customWidth="1"/>
    <col min="10754" max="10754" width="47" customWidth="1"/>
    <col min="10755" max="10755" width="6.5" customWidth="1"/>
    <col min="10756" max="10756" width="8.125" customWidth="1"/>
    <col min="10757" max="10757" width="10.5" customWidth="1"/>
    <col min="10758" max="10758" width="15.25" customWidth="1"/>
    <col min="10759" max="10759" width="12.5" customWidth="1"/>
    <col min="10760" max="10760" width="15.125" customWidth="1"/>
    <col min="11009" max="11009" width="5" customWidth="1"/>
    <col min="11010" max="11010" width="47" customWidth="1"/>
    <col min="11011" max="11011" width="6.5" customWidth="1"/>
    <col min="11012" max="11012" width="8.125" customWidth="1"/>
    <col min="11013" max="11013" width="10.5" customWidth="1"/>
    <col min="11014" max="11014" width="15.25" customWidth="1"/>
    <col min="11015" max="11015" width="12.5" customWidth="1"/>
    <col min="11016" max="11016" width="15.125" customWidth="1"/>
    <col min="11265" max="11265" width="5" customWidth="1"/>
    <col min="11266" max="11266" width="47" customWidth="1"/>
    <col min="11267" max="11267" width="6.5" customWidth="1"/>
    <col min="11268" max="11268" width="8.125" customWidth="1"/>
    <col min="11269" max="11269" width="10.5" customWidth="1"/>
    <col min="11270" max="11270" width="15.25" customWidth="1"/>
    <col min="11271" max="11271" width="12.5" customWidth="1"/>
    <col min="11272" max="11272" width="15.125" customWidth="1"/>
    <col min="11521" max="11521" width="5" customWidth="1"/>
    <col min="11522" max="11522" width="47" customWidth="1"/>
    <col min="11523" max="11523" width="6.5" customWidth="1"/>
    <col min="11524" max="11524" width="8.125" customWidth="1"/>
    <col min="11525" max="11525" width="10.5" customWidth="1"/>
    <col min="11526" max="11526" width="15.25" customWidth="1"/>
    <col min="11527" max="11527" width="12.5" customWidth="1"/>
    <col min="11528" max="11528" width="15.125" customWidth="1"/>
    <col min="11777" max="11777" width="5" customWidth="1"/>
    <col min="11778" max="11778" width="47" customWidth="1"/>
    <col min="11779" max="11779" width="6.5" customWidth="1"/>
    <col min="11780" max="11780" width="8.125" customWidth="1"/>
    <col min="11781" max="11781" width="10.5" customWidth="1"/>
    <col min="11782" max="11782" width="15.25" customWidth="1"/>
    <col min="11783" max="11783" width="12.5" customWidth="1"/>
    <col min="11784" max="11784" width="15.125" customWidth="1"/>
    <col min="12033" max="12033" width="5" customWidth="1"/>
    <col min="12034" max="12034" width="47" customWidth="1"/>
    <col min="12035" max="12035" width="6.5" customWidth="1"/>
    <col min="12036" max="12036" width="8.125" customWidth="1"/>
    <col min="12037" max="12037" width="10.5" customWidth="1"/>
    <col min="12038" max="12038" width="15.25" customWidth="1"/>
    <col min="12039" max="12039" width="12.5" customWidth="1"/>
    <col min="12040" max="12040" width="15.125" customWidth="1"/>
    <col min="12289" max="12289" width="5" customWidth="1"/>
    <col min="12290" max="12290" width="47" customWidth="1"/>
    <col min="12291" max="12291" width="6.5" customWidth="1"/>
    <col min="12292" max="12292" width="8.125" customWidth="1"/>
    <col min="12293" max="12293" width="10.5" customWidth="1"/>
    <col min="12294" max="12294" width="15.25" customWidth="1"/>
    <col min="12295" max="12295" width="12.5" customWidth="1"/>
    <col min="12296" max="12296" width="15.125" customWidth="1"/>
    <col min="12545" max="12545" width="5" customWidth="1"/>
    <col min="12546" max="12546" width="47" customWidth="1"/>
    <col min="12547" max="12547" width="6.5" customWidth="1"/>
    <col min="12548" max="12548" width="8.125" customWidth="1"/>
    <col min="12549" max="12549" width="10.5" customWidth="1"/>
    <col min="12550" max="12550" width="15.25" customWidth="1"/>
    <col min="12551" max="12551" width="12.5" customWidth="1"/>
    <col min="12552" max="12552" width="15.125" customWidth="1"/>
    <col min="12801" max="12801" width="5" customWidth="1"/>
    <col min="12802" max="12802" width="47" customWidth="1"/>
    <col min="12803" max="12803" width="6.5" customWidth="1"/>
    <col min="12804" max="12804" width="8.125" customWidth="1"/>
    <col min="12805" max="12805" width="10.5" customWidth="1"/>
    <col min="12806" max="12806" width="15.25" customWidth="1"/>
    <col min="12807" max="12807" width="12.5" customWidth="1"/>
    <col min="12808" max="12808" width="15.125" customWidth="1"/>
    <col min="13057" max="13057" width="5" customWidth="1"/>
    <col min="13058" max="13058" width="47" customWidth="1"/>
    <col min="13059" max="13059" width="6.5" customWidth="1"/>
    <col min="13060" max="13060" width="8.125" customWidth="1"/>
    <col min="13061" max="13061" width="10.5" customWidth="1"/>
    <col min="13062" max="13062" width="15.25" customWidth="1"/>
    <col min="13063" max="13063" width="12.5" customWidth="1"/>
    <col min="13064" max="13064" width="15.125" customWidth="1"/>
    <col min="13313" max="13313" width="5" customWidth="1"/>
    <col min="13314" max="13314" width="47" customWidth="1"/>
    <col min="13315" max="13315" width="6.5" customWidth="1"/>
    <col min="13316" max="13316" width="8.125" customWidth="1"/>
    <col min="13317" max="13317" width="10.5" customWidth="1"/>
    <col min="13318" max="13318" width="15.25" customWidth="1"/>
    <col min="13319" max="13319" width="12.5" customWidth="1"/>
    <col min="13320" max="13320" width="15.125" customWidth="1"/>
    <col min="13569" max="13569" width="5" customWidth="1"/>
    <col min="13570" max="13570" width="47" customWidth="1"/>
    <col min="13571" max="13571" width="6.5" customWidth="1"/>
    <col min="13572" max="13572" width="8.125" customWidth="1"/>
    <col min="13573" max="13573" width="10.5" customWidth="1"/>
    <col min="13574" max="13574" width="15.25" customWidth="1"/>
    <col min="13575" max="13575" width="12.5" customWidth="1"/>
    <col min="13576" max="13576" width="15.125" customWidth="1"/>
    <col min="13825" max="13825" width="5" customWidth="1"/>
    <col min="13826" max="13826" width="47" customWidth="1"/>
    <col min="13827" max="13827" width="6.5" customWidth="1"/>
    <col min="13828" max="13828" width="8.125" customWidth="1"/>
    <col min="13829" max="13829" width="10.5" customWidth="1"/>
    <col min="13830" max="13830" width="15.25" customWidth="1"/>
    <col min="13831" max="13831" width="12.5" customWidth="1"/>
    <col min="13832" max="13832" width="15.125" customWidth="1"/>
    <col min="14081" max="14081" width="5" customWidth="1"/>
    <col min="14082" max="14082" width="47" customWidth="1"/>
    <col min="14083" max="14083" width="6.5" customWidth="1"/>
    <col min="14084" max="14084" width="8.125" customWidth="1"/>
    <col min="14085" max="14085" width="10.5" customWidth="1"/>
    <col min="14086" max="14086" width="15.25" customWidth="1"/>
    <col min="14087" max="14087" width="12.5" customWidth="1"/>
    <col min="14088" max="14088" width="15.125" customWidth="1"/>
    <col min="14337" max="14337" width="5" customWidth="1"/>
    <col min="14338" max="14338" width="47" customWidth="1"/>
    <col min="14339" max="14339" width="6.5" customWidth="1"/>
    <col min="14340" max="14340" width="8.125" customWidth="1"/>
    <col min="14341" max="14341" width="10.5" customWidth="1"/>
    <col min="14342" max="14342" width="15.25" customWidth="1"/>
    <col min="14343" max="14343" width="12.5" customWidth="1"/>
    <col min="14344" max="14344" width="15.125" customWidth="1"/>
    <col min="14593" max="14593" width="5" customWidth="1"/>
    <col min="14594" max="14594" width="47" customWidth="1"/>
    <col min="14595" max="14595" width="6.5" customWidth="1"/>
    <col min="14596" max="14596" width="8.125" customWidth="1"/>
    <col min="14597" max="14597" width="10.5" customWidth="1"/>
    <col min="14598" max="14598" width="15.25" customWidth="1"/>
    <col min="14599" max="14599" width="12.5" customWidth="1"/>
    <col min="14600" max="14600" width="15.125" customWidth="1"/>
    <col min="14849" max="14849" width="5" customWidth="1"/>
    <col min="14850" max="14850" width="47" customWidth="1"/>
    <col min="14851" max="14851" width="6.5" customWidth="1"/>
    <col min="14852" max="14852" width="8.125" customWidth="1"/>
    <col min="14853" max="14853" width="10.5" customWidth="1"/>
    <col min="14854" max="14854" width="15.25" customWidth="1"/>
    <col min="14855" max="14855" width="12.5" customWidth="1"/>
    <col min="14856" max="14856" width="15.125" customWidth="1"/>
    <col min="15105" max="15105" width="5" customWidth="1"/>
    <col min="15106" max="15106" width="47" customWidth="1"/>
    <col min="15107" max="15107" width="6.5" customWidth="1"/>
    <col min="15108" max="15108" width="8.125" customWidth="1"/>
    <col min="15109" max="15109" width="10.5" customWidth="1"/>
    <col min="15110" max="15110" width="15.25" customWidth="1"/>
    <col min="15111" max="15111" width="12.5" customWidth="1"/>
    <col min="15112" max="15112" width="15.125" customWidth="1"/>
    <col min="15361" max="15361" width="5" customWidth="1"/>
    <col min="15362" max="15362" width="47" customWidth="1"/>
    <col min="15363" max="15363" width="6.5" customWidth="1"/>
    <col min="15364" max="15364" width="8.125" customWidth="1"/>
    <col min="15365" max="15365" width="10.5" customWidth="1"/>
    <col min="15366" max="15366" width="15.25" customWidth="1"/>
    <col min="15367" max="15367" width="12.5" customWidth="1"/>
    <col min="15368" max="15368" width="15.125" customWidth="1"/>
    <col min="15617" max="15617" width="5" customWidth="1"/>
    <col min="15618" max="15618" width="47" customWidth="1"/>
    <col min="15619" max="15619" width="6.5" customWidth="1"/>
    <col min="15620" max="15620" width="8.125" customWidth="1"/>
    <col min="15621" max="15621" width="10.5" customWidth="1"/>
    <col min="15622" max="15622" width="15.25" customWidth="1"/>
    <col min="15623" max="15623" width="12.5" customWidth="1"/>
    <col min="15624" max="15624" width="15.125" customWidth="1"/>
    <col min="15873" max="15873" width="5" customWidth="1"/>
    <col min="15874" max="15874" width="47" customWidth="1"/>
    <col min="15875" max="15875" width="6.5" customWidth="1"/>
    <col min="15876" max="15876" width="8.125" customWidth="1"/>
    <col min="15877" max="15877" width="10.5" customWidth="1"/>
    <col min="15878" max="15878" width="15.25" customWidth="1"/>
    <col min="15879" max="15879" width="12.5" customWidth="1"/>
    <col min="15880" max="15880" width="15.125" customWidth="1"/>
    <col min="16129" max="16129" width="5" customWidth="1"/>
    <col min="16130" max="16130" width="47" customWidth="1"/>
    <col min="16131" max="16131" width="6.5" customWidth="1"/>
    <col min="16132" max="16132" width="8.125" customWidth="1"/>
    <col min="16133" max="16133" width="10.5" customWidth="1"/>
    <col min="16134" max="16134" width="15.25" customWidth="1"/>
    <col min="16135" max="16135" width="12.5" customWidth="1"/>
    <col min="16136" max="16136" width="15.125" customWidth="1"/>
  </cols>
  <sheetData>
    <row r="1" spans="1:30" ht="15.75">
      <c r="A1" s="388" t="s">
        <v>21</v>
      </c>
      <c r="B1" s="389"/>
      <c r="C1" s="389"/>
      <c r="D1" s="389"/>
      <c r="E1" s="389"/>
      <c r="F1" s="390"/>
      <c r="G1" s="94"/>
      <c r="H1" s="94"/>
      <c r="I1" s="94"/>
      <c r="J1" s="94"/>
      <c r="K1" s="94"/>
      <c r="L1" s="94"/>
      <c r="M1" s="94"/>
      <c r="N1" s="94"/>
      <c r="O1" s="94"/>
      <c r="P1" s="94"/>
      <c r="Q1" s="94"/>
      <c r="R1" s="94"/>
      <c r="S1" s="94"/>
      <c r="T1" s="94"/>
      <c r="U1" s="94"/>
      <c r="V1" s="94"/>
      <c r="W1" s="94"/>
      <c r="X1" s="94"/>
      <c r="Y1" s="94"/>
      <c r="Z1" s="94"/>
      <c r="AA1" s="94"/>
      <c r="AB1" s="94"/>
      <c r="AC1" s="94"/>
      <c r="AD1" s="94"/>
    </row>
    <row r="2" spans="1:30" ht="15" customHeight="1">
      <c r="A2" s="391" t="s">
        <v>22</v>
      </c>
      <c r="B2" s="392"/>
      <c r="C2" s="392"/>
      <c r="D2" s="392"/>
      <c r="E2" s="392"/>
      <c r="F2" s="393"/>
      <c r="G2" s="95"/>
      <c r="H2" s="95"/>
      <c r="I2" s="95"/>
      <c r="J2" s="95"/>
      <c r="K2" s="95"/>
      <c r="L2" s="95"/>
      <c r="M2" s="95"/>
      <c r="N2" s="95"/>
      <c r="O2" s="95"/>
      <c r="P2" s="95"/>
      <c r="Q2" s="95"/>
      <c r="R2" s="95"/>
      <c r="S2" s="95"/>
      <c r="T2" s="95"/>
      <c r="U2" s="95"/>
      <c r="V2" s="95"/>
      <c r="W2" s="95"/>
      <c r="X2" s="95"/>
      <c r="Y2" s="95"/>
      <c r="Z2" s="95"/>
      <c r="AA2" s="95"/>
      <c r="AB2" s="95"/>
      <c r="AC2" s="95"/>
      <c r="AD2" s="95"/>
    </row>
    <row r="3" spans="1:30" ht="12.75">
      <c r="A3" s="394" t="s">
        <v>23</v>
      </c>
      <c r="B3" s="395"/>
      <c r="C3" s="395"/>
      <c r="D3" s="395"/>
      <c r="E3" s="395"/>
      <c r="F3" s="396"/>
      <c r="G3" s="96"/>
      <c r="H3" s="96"/>
      <c r="I3" s="96"/>
      <c r="J3" s="96"/>
      <c r="K3" s="96"/>
      <c r="L3" s="96"/>
      <c r="M3" s="96"/>
      <c r="N3" s="96"/>
      <c r="O3" s="96"/>
      <c r="P3" s="96"/>
      <c r="Q3" s="96"/>
      <c r="R3" s="96"/>
      <c r="S3" s="96"/>
      <c r="T3" s="96"/>
      <c r="U3" s="96"/>
      <c r="V3" s="96"/>
      <c r="W3" s="96"/>
      <c r="X3" s="96"/>
      <c r="Y3" s="96"/>
      <c r="Z3" s="96"/>
      <c r="AA3" s="96"/>
      <c r="AB3" s="96"/>
      <c r="AC3" s="96"/>
      <c r="AD3" s="96"/>
    </row>
    <row r="4" spans="1:30" ht="15.75">
      <c r="A4" s="397" t="s">
        <v>88</v>
      </c>
      <c r="B4" s="398"/>
      <c r="C4" s="398"/>
      <c r="D4" s="398"/>
      <c r="E4" s="398"/>
      <c r="F4" s="399"/>
      <c r="G4" s="94"/>
      <c r="H4" s="94"/>
      <c r="I4" s="94"/>
      <c r="J4" s="94"/>
      <c r="K4" s="94"/>
      <c r="L4" s="94"/>
      <c r="M4" s="94"/>
      <c r="N4" s="94"/>
      <c r="O4" s="94"/>
      <c r="P4" s="94"/>
      <c r="Q4" s="94"/>
      <c r="R4" s="94"/>
      <c r="S4" s="94"/>
      <c r="T4" s="94"/>
      <c r="U4" s="94"/>
      <c r="V4" s="94"/>
      <c r="W4" s="94"/>
      <c r="X4" s="94"/>
      <c r="Y4" s="94"/>
      <c r="Z4" s="94"/>
      <c r="AA4" s="94"/>
      <c r="AB4" s="94"/>
      <c r="AC4" s="94"/>
      <c r="AD4" s="94"/>
    </row>
    <row r="5" spans="1:30" ht="12.75" thickBot="1">
      <c r="A5" s="400"/>
      <c r="B5" s="401"/>
      <c r="C5" s="401"/>
      <c r="D5" s="401"/>
      <c r="E5" s="401"/>
      <c r="F5" s="402"/>
    </row>
    <row r="6" spans="1:30" ht="16.5" customHeight="1">
      <c r="A6" s="403" t="s">
        <v>24</v>
      </c>
      <c r="B6" s="403"/>
      <c r="C6" s="403"/>
      <c r="D6" s="403"/>
      <c r="E6" s="403"/>
      <c r="F6" s="403"/>
    </row>
    <row r="7" spans="1:30">
      <c r="A7" s="97" t="s">
        <v>0</v>
      </c>
      <c r="B7" s="98" t="s">
        <v>25</v>
      </c>
      <c r="C7" s="99" t="s">
        <v>26</v>
      </c>
      <c r="D7" s="99" t="s">
        <v>27</v>
      </c>
      <c r="E7" s="100" t="s">
        <v>28</v>
      </c>
      <c r="F7" s="101" t="s">
        <v>29</v>
      </c>
    </row>
    <row r="8" spans="1:30" ht="15.75">
      <c r="A8" s="404" t="s">
        <v>87</v>
      </c>
      <c r="B8" s="404"/>
      <c r="C8" s="404"/>
      <c r="D8" s="404"/>
      <c r="E8" s="404"/>
      <c r="F8" s="404"/>
    </row>
    <row r="9" spans="1:30">
      <c r="A9" s="405" t="s">
        <v>36</v>
      </c>
      <c r="B9" s="405"/>
      <c r="C9" s="405"/>
      <c r="D9" s="405"/>
      <c r="E9" s="405"/>
      <c r="F9" s="405"/>
    </row>
    <row r="10" spans="1:30" ht="21.75" customHeight="1">
      <c r="A10" s="102" t="s">
        <v>38</v>
      </c>
      <c r="B10" s="103" t="s">
        <v>39</v>
      </c>
      <c r="C10" s="102" t="s">
        <v>30</v>
      </c>
      <c r="D10" s="104">
        <f>GENERADORES!K17</f>
        <v>2</v>
      </c>
      <c r="E10" s="105">
        <v>3500</v>
      </c>
      <c r="F10" s="106">
        <f>E10*D10</f>
        <v>7000</v>
      </c>
    </row>
    <row r="11" spans="1:30" ht="35.25" customHeight="1">
      <c r="A11" s="102" t="s">
        <v>320</v>
      </c>
      <c r="B11" s="103" t="s">
        <v>401</v>
      </c>
      <c r="C11" s="102" t="s">
        <v>30</v>
      </c>
      <c r="D11" s="104">
        <v>1</v>
      </c>
      <c r="E11" s="105">
        <v>6500</v>
      </c>
      <c r="F11" s="106">
        <f>E11*D11</f>
        <v>6500</v>
      </c>
    </row>
    <row r="12" spans="1:30" ht="35.25" customHeight="1">
      <c r="A12" s="102" t="s">
        <v>386</v>
      </c>
      <c r="B12" s="103" t="s">
        <v>402</v>
      </c>
      <c r="C12" s="102" t="s">
        <v>30</v>
      </c>
      <c r="D12" s="104">
        <f>GENERADORES!K22</f>
        <v>3</v>
      </c>
      <c r="E12" s="105">
        <v>1550</v>
      </c>
      <c r="F12" s="106">
        <f>E12*D12</f>
        <v>4650</v>
      </c>
    </row>
    <row r="13" spans="1:30" ht="35.25" customHeight="1">
      <c r="A13" s="102" t="s">
        <v>390</v>
      </c>
      <c r="B13" s="103" t="s">
        <v>72</v>
      </c>
      <c r="C13" s="102" t="s">
        <v>32</v>
      </c>
      <c r="D13" s="104">
        <f>GENERADORES!K31</f>
        <v>2</v>
      </c>
      <c r="E13" s="105">
        <v>450</v>
      </c>
      <c r="F13" s="106">
        <f>E13*D13</f>
        <v>900</v>
      </c>
    </row>
    <row r="14" spans="1:30">
      <c r="A14" s="379" t="s">
        <v>40</v>
      </c>
      <c r="B14" s="380"/>
      <c r="C14" s="380"/>
      <c r="D14" s="380"/>
      <c r="E14" s="381"/>
      <c r="F14" s="296">
        <f>SUM(F10:F13)</f>
        <v>19050</v>
      </c>
    </row>
    <row r="15" spans="1:30" ht="12" customHeight="1">
      <c r="A15" s="406" t="s">
        <v>89</v>
      </c>
      <c r="B15" s="407"/>
      <c r="C15" s="407"/>
      <c r="D15" s="407"/>
      <c r="E15" s="407"/>
      <c r="F15" s="408"/>
    </row>
    <row r="16" spans="1:30" ht="22.5">
      <c r="A16" s="177" t="s">
        <v>90</v>
      </c>
      <c r="B16" s="178" t="s">
        <v>363</v>
      </c>
      <c r="C16" s="179" t="s">
        <v>31</v>
      </c>
      <c r="D16" s="179">
        <f>GENERADORES!K84</f>
        <v>17.78</v>
      </c>
      <c r="E16" s="180">
        <v>11.5</v>
      </c>
      <c r="F16" s="181">
        <f>D16*E16</f>
        <v>204.47000000000003</v>
      </c>
    </row>
    <row r="17" spans="1:8" ht="22.5">
      <c r="A17" s="177" t="s">
        <v>92</v>
      </c>
      <c r="B17" s="182" t="s">
        <v>405</v>
      </c>
      <c r="C17" s="179" t="s">
        <v>32</v>
      </c>
      <c r="D17" s="290">
        <v>37.869999999999997</v>
      </c>
      <c r="E17" s="180">
        <v>450</v>
      </c>
      <c r="F17" s="181">
        <f t="shared" ref="F17" si="0">D17*E17</f>
        <v>17041.5</v>
      </c>
    </row>
    <row r="18" spans="1:8" ht="22.5">
      <c r="A18" s="177" t="s">
        <v>94</v>
      </c>
      <c r="B18" s="182" t="s">
        <v>101</v>
      </c>
      <c r="C18" s="179" t="s">
        <v>31</v>
      </c>
      <c r="D18" s="290">
        <f>GENERADORES!K96</f>
        <v>17.782800000000002</v>
      </c>
      <c r="E18" s="180">
        <v>120</v>
      </c>
      <c r="F18" s="181">
        <f t="shared" ref="F18" si="1">D18*E18</f>
        <v>2133.9360000000001</v>
      </c>
    </row>
    <row r="19" spans="1:8" ht="45">
      <c r="A19" s="177" t="s">
        <v>96</v>
      </c>
      <c r="B19" s="293" t="s">
        <v>370</v>
      </c>
      <c r="C19" s="179" t="s">
        <v>32</v>
      </c>
      <c r="D19" s="290">
        <v>37.869999999999997</v>
      </c>
      <c r="E19" s="180">
        <v>285</v>
      </c>
      <c r="F19" s="181">
        <f t="shared" ref="F19:F55" si="2">D19*E19</f>
        <v>10792.949999999999</v>
      </c>
    </row>
    <row r="20" spans="1:8" ht="33.75">
      <c r="A20" s="177" t="s">
        <v>98</v>
      </c>
      <c r="B20" s="178" t="s">
        <v>95</v>
      </c>
      <c r="C20" s="179" t="s">
        <v>31</v>
      </c>
      <c r="D20" s="290">
        <f>GENERADORES!K108</f>
        <v>17.782800000000002</v>
      </c>
      <c r="E20" s="180">
        <v>35</v>
      </c>
      <c r="F20" s="181">
        <f t="shared" si="2"/>
        <v>622.39800000000002</v>
      </c>
    </row>
    <row r="21" spans="1:8" ht="45">
      <c r="A21" s="177" t="s">
        <v>100</v>
      </c>
      <c r="B21" s="182" t="s">
        <v>365</v>
      </c>
      <c r="C21" s="179" t="s">
        <v>33</v>
      </c>
      <c r="D21" s="179">
        <f>GENERADORES!K112</f>
        <v>28.47</v>
      </c>
      <c r="E21" s="180">
        <v>485</v>
      </c>
      <c r="F21" s="181">
        <f t="shared" si="2"/>
        <v>13807.949999999999</v>
      </c>
    </row>
    <row r="22" spans="1:8" ht="22.5">
      <c r="A22" s="177" t="s">
        <v>102</v>
      </c>
      <c r="B22" s="182" t="s">
        <v>322</v>
      </c>
      <c r="C22" s="179" t="s">
        <v>31</v>
      </c>
      <c r="D22" s="290">
        <f>GENERADORES!K117</f>
        <v>5.2744999999999997</v>
      </c>
      <c r="E22" s="180">
        <v>145</v>
      </c>
      <c r="F22" s="181">
        <f t="shared" ref="F22" si="3">D22*E22</f>
        <v>764.80250000000001</v>
      </c>
    </row>
    <row r="23" spans="1:8" ht="22.5">
      <c r="A23" s="177" t="s">
        <v>105</v>
      </c>
      <c r="B23" s="182" t="s">
        <v>364</v>
      </c>
      <c r="C23" s="179" t="s">
        <v>104</v>
      </c>
      <c r="D23" s="179">
        <f>GENERADORES!K124</f>
        <v>142.19999999999999</v>
      </c>
      <c r="E23" s="180">
        <v>38</v>
      </c>
      <c r="F23" s="181">
        <f t="shared" si="2"/>
        <v>5403.5999999999995</v>
      </c>
      <c r="H23" s="20"/>
    </row>
    <row r="24" spans="1:8" ht="45.75" customHeight="1">
      <c r="A24" s="177" t="s">
        <v>107</v>
      </c>
      <c r="B24" s="182" t="s">
        <v>366</v>
      </c>
      <c r="C24" s="179" t="s">
        <v>32</v>
      </c>
      <c r="D24" s="179">
        <f>GENERADORES!J131</f>
        <v>3.22</v>
      </c>
      <c r="E24" s="180">
        <v>2950</v>
      </c>
      <c r="F24" s="181">
        <f t="shared" si="2"/>
        <v>9499</v>
      </c>
    </row>
    <row r="25" spans="1:8" ht="54.75" customHeight="1">
      <c r="A25" s="177" t="s">
        <v>109</v>
      </c>
      <c r="B25" s="341" t="s">
        <v>367</v>
      </c>
      <c r="C25" s="179" t="s">
        <v>33</v>
      </c>
      <c r="D25" s="179">
        <f>GENERADORES!K141</f>
        <v>46.800000000000004</v>
      </c>
      <c r="E25" s="180">
        <v>480</v>
      </c>
      <c r="F25" s="181">
        <f>D25*E25</f>
        <v>22464.000000000004</v>
      </c>
    </row>
    <row r="26" spans="1:8" ht="60.75" customHeight="1">
      <c r="A26" s="177" t="s">
        <v>111</v>
      </c>
      <c r="B26" s="178" t="s">
        <v>374</v>
      </c>
      <c r="C26" s="179" t="s">
        <v>31</v>
      </c>
      <c r="D26" s="179">
        <v>62</v>
      </c>
      <c r="E26" s="180">
        <v>550</v>
      </c>
      <c r="F26" s="181">
        <f>D26*E26</f>
        <v>34100</v>
      </c>
    </row>
    <row r="27" spans="1:8" ht="78.75" customHeight="1">
      <c r="A27" s="177" t="s">
        <v>113</v>
      </c>
      <c r="B27" s="178" t="s">
        <v>112</v>
      </c>
      <c r="C27" s="179" t="s">
        <v>31</v>
      </c>
      <c r="D27" s="179">
        <f>GENERADORES!K164</f>
        <v>9.1199999999999992</v>
      </c>
      <c r="E27" s="180">
        <v>510</v>
      </c>
      <c r="F27" s="181">
        <f t="shared" si="2"/>
        <v>4651.2</v>
      </c>
    </row>
    <row r="28" spans="1:8" ht="114" customHeight="1">
      <c r="A28" s="177" t="s">
        <v>115</v>
      </c>
      <c r="B28" s="178" t="s">
        <v>114</v>
      </c>
      <c r="C28" s="179" t="s">
        <v>33</v>
      </c>
      <c r="D28" s="179">
        <f>GENERADORES!K186</f>
        <v>36.06</v>
      </c>
      <c r="E28" s="180">
        <v>485</v>
      </c>
      <c r="F28" s="181">
        <f t="shared" si="2"/>
        <v>17489.100000000002</v>
      </c>
    </row>
    <row r="29" spans="1:8" ht="57" customHeight="1">
      <c r="A29" s="177" t="s">
        <v>117</v>
      </c>
      <c r="B29" s="178" t="s">
        <v>382</v>
      </c>
      <c r="C29" s="179" t="s">
        <v>31</v>
      </c>
      <c r="D29" s="179">
        <f>GENERADORES!K193</f>
        <v>27.3</v>
      </c>
      <c r="E29" s="180">
        <v>1215</v>
      </c>
      <c r="F29" s="181">
        <f t="shared" si="2"/>
        <v>33169.5</v>
      </c>
    </row>
    <row r="30" spans="1:8" ht="36.75" customHeight="1">
      <c r="A30" s="177" t="s">
        <v>119</v>
      </c>
      <c r="B30" s="178" t="s">
        <v>373</v>
      </c>
      <c r="C30" s="179" t="s">
        <v>31</v>
      </c>
      <c r="D30" s="179">
        <v>145</v>
      </c>
      <c r="E30" s="180">
        <v>320</v>
      </c>
      <c r="F30" s="181">
        <f t="shared" si="2"/>
        <v>46400</v>
      </c>
    </row>
    <row r="31" spans="1:8" ht="29.25" customHeight="1">
      <c r="A31" s="177" t="s">
        <v>121</v>
      </c>
      <c r="B31" s="178" t="s">
        <v>120</v>
      </c>
      <c r="C31" s="179" t="s">
        <v>33</v>
      </c>
      <c r="D31" s="179">
        <f>GENERADORES!K204</f>
        <v>20.399999999999999</v>
      </c>
      <c r="E31" s="180">
        <v>120</v>
      </c>
      <c r="F31" s="181">
        <f t="shared" si="2"/>
        <v>2448</v>
      </c>
    </row>
    <row r="32" spans="1:8" ht="39" customHeight="1">
      <c r="A32" s="177" t="s">
        <v>123</v>
      </c>
      <c r="B32" s="178" t="s">
        <v>122</v>
      </c>
      <c r="C32" s="179" t="s">
        <v>31</v>
      </c>
      <c r="D32" s="179">
        <f>GENERADORES!K211</f>
        <v>113.88</v>
      </c>
      <c r="E32" s="180">
        <v>145</v>
      </c>
      <c r="F32" s="181">
        <f t="shared" si="2"/>
        <v>16512.599999999999</v>
      </c>
    </row>
    <row r="33" spans="1:6" ht="51.75" customHeight="1">
      <c r="A33" s="177" t="s">
        <v>124</v>
      </c>
      <c r="B33" s="178" t="s">
        <v>403</v>
      </c>
      <c r="C33" s="179" t="s">
        <v>31</v>
      </c>
      <c r="D33" s="290">
        <f>GENERADORES!K217</f>
        <v>15.2958</v>
      </c>
      <c r="E33" s="180">
        <v>480</v>
      </c>
      <c r="F33" s="181">
        <f t="shared" ref="F33:F34" si="4">D33*E33</f>
        <v>7341.9840000000004</v>
      </c>
    </row>
    <row r="34" spans="1:6" ht="54" customHeight="1">
      <c r="A34" s="177" t="s">
        <v>126</v>
      </c>
      <c r="B34" s="341" t="s">
        <v>474</v>
      </c>
      <c r="C34" s="357" t="s">
        <v>33</v>
      </c>
      <c r="D34" s="358">
        <f>(6.36+2)*2</f>
        <v>16.72</v>
      </c>
      <c r="E34" s="359">
        <v>295</v>
      </c>
      <c r="F34" s="360">
        <f t="shared" si="4"/>
        <v>4932.3999999999996</v>
      </c>
    </row>
    <row r="35" spans="1:6" ht="48.75" customHeight="1">
      <c r="A35" s="177" t="s">
        <v>128</v>
      </c>
      <c r="B35" s="182" t="s">
        <v>431</v>
      </c>
      <c r="C35" s="109" t="s">
        <v>30</v>
      </c>
      <c r="D35" s="179">
        <v>2</v>
      </c>
      <c r="E35" s="180">
        <v>895</v>
      </c>
      <c r="F35" s="181">
        <f t="shared" si="2"/>
        <v>1790</v>
      </c>
    </row>
    <row r="36" spans="1:6" ht="53.25" customHeight="1">
      <c r="A36" s="177" t="s">
        <v>130</v>
      </c>
      <c r="B36" s="178" t="s">
        <v>430</v>
      </c>
      <c r="C36" s="109" t="s">
        <v>30</v>
      </c>
      <c r="D36" s="179">
        <f>GENERADORES!K281</f>
        <v>2</v>
      </c>
      <c r="E36" s="180">
        <v>964.85</v>
      </c>
      <c r="F36" s="181">
        <f t="shared" si="2"/>
        <v>1929.7</v>
      </c>
    </row>
    <row r="37" spans="1:6" ht="51" customHeight="1">
      <c r="A37" s="177" t="s">
        <v>132</v>
      </c>
      <c r="B37" s="293" t="s">
        <v>429</v>
      </c>
      <c r="C37" s="109" t="s">
        <v>30</v>
      </c>
      <c r="D37" s="292">
        <v>1</v>
      </c>
      <c r="E37" s="180">
        <v>966.37</v>
      </c>
      <c r="F37" s="181">
        <f t="shared" ref="F37" si="5">D37*E37</f>
        <v>966.37</v>
      </c>
    </row>
    <row r="38" spans="1:6" ht="42.75" customHeight="1">
      <c r="A38" s="177" t="s">
        <v>133</v>
      </c>
      <c r="B38" s="182" t="s">
        <v>428</v>
      </c>
      <c r="C38" s="109" t="s">
        <v>30</v>
      </c>
      <c r="D38" s="179">
        <v>4</v>
      </c>
      <c r="E38" s="180">
        <v>895</v>
      </c>
      <c r="F38" s="181">
        <f t="shared" si="2"/>
        <v>3580</v>
      </c>
    </row>
    <row r="39" spans="1:6" ht="54" customHeight="1">
      <c r="A39" s="177" t="s">
        <v>135</v>
      </c>
      <c r="B39" s="178" t="s">
        <v>136</v>
      </c>
      <c r="C39" s="109" t="s">
        <v>30</v>
      </c>
      <c r="D39" s="179">
        <f>GENERADORES!K292</f>
        <v>2</v>
      </c>
      <c r="E39" s="180">
        <v>3685</v>
      </c>
      <c r="F39" s="181">
        <f t="shared" ref="F39:F43" si="6">D39*E39</f>
        <v>7370</v>
      </c>
    </row>
    <row r="40" spans="1:6" ht="55.5" customHeight="1">
      <c r="A40" s="177" t="s">
        <v>137</v>
      </c>
      <c r="B40" s="178" t="s">
        <v>267</v>
      </c>
      <c r="C40" s="109" t="s">
        <v>33</v>
      </c>
      <c r="D40" s="179">
        <f>GENERADORES!K300</f>
        <v>9</v>
      </c>
      <c r="E40" s="180">
        <v>235</v>
      </c>
      <c r="F40" s="181">
        <f t="shared" si="6"/>
        <v>2115</v>
      </c>
    </row>
    <row r="41" spans="1:6" ht="51" customHeight="1">
      <c r="A41" s="177" t="s">
        <v>139</v>
      </c>
      <c r="B41" s="178" t="s">
        <v>269</v>
      </c>
      <c r="C41" s="109" t="s">
        <v>30</v>
      </c>
      <c r="D41" s="179">
        <v>2</v>
      </c>
      <c r="E41" s="180">
        <v>2650</v>
      </c>
      <c r="F41" s="181">
        <f t="shared" si="6"/>
        <v>5300</v>
      </c>
    </row>
    <row r="42" spans="1:6" ht="57.75" customHeight="1">
      <c r="A42" s="177" t="s">
        <v>141</v>
      </c>
      <c r="B42" s="178" t="s">
        <v>406</v>
      </c>
      <c r="C42" s="109" t="s">
        <v>330</v>
      </c>
      <c r="D42" s="179">
        <v>2</v>
      </c>
      <c r="E42" s="180">
        <v>4680</v>
      </c>
      <c r="F42" s="181">
        <f t="shared" si="6"/>
        <v>9360</v>
      </c>
    </row>
    <row r="43" spans="1:6" ht="42" customHeight="1">
      <c r="A43" s="177" t="s">
        <v>143</v>
      </c>
      <c r="B43" s="178" t="s">
        <v>407</v>
      </c>
      <c r="C43" s="109" t="s">
        <v>30</v>
      </c>
      <c r="D43" s="179">
        <v>2</v>
      </c>
      <c r="E43" s="180">
        <v>3245</v>
      </c>
      <c r="F43" s="181">
        <f t="shared" si="6"/>
        <v>6490</v>
      </c>
    </row>
    <row r="44" spans="1:6" ht="48.75" customHeight="1">
      <c r="A44" s="177" t="s">
        <v>144</v>
      </c>
      <c r="B44" s="182" t="s">
        <v>475</v>
      </c>
      <c r="C44" s="109" t="s">
        <v>30</v>
      </c>
      <c r="D44" s="179">
        <f>GENERADORES!K336</f>
        <v>1</v>
      </c>
      <c r="E44" s="180">
        <v>3850</v>
      </c>
      <c r="F44" s="181">
        <f>D44*E44</f>
        <v>3850</v>
      </c>
    </row>
    <row r="45" spans="1:6" ht="75" customHeight="1">
      <c r="A45" s="177" t="s">
        <v>146</v>
      </c>
      <c r="B45" s="178" t="s">
        <v>125</v>
      </c>
      <c r="C45" s="179" t="s">
        <v>30</v>
      </c>
      <c r="D45" s="179">
        <v>3</v>
      </c>
      <c r="E45" s="180">
        <v>895</v>
      </c>
      <c r="F45" s="181">
        <f t="shared" ref="F45" si="7">D45*E45</f>
        <v>2685</v>
      </c>
    </row>
    <row r="46" spans="1:6" ht="73.5" customHeight="1">
      <c r="A46" s="177" t="s">
        <v>147</v>
      </c>
      <c r="B46" s="182" t="s">
        <v>408</v>
      </c>
      <c r="C46" s="109" t="s">
        <v>30</v>
      </c>
      <c r="D46" s="179">
        <f>GENERADORES!K340</f>
        <v>4</v>
      </c>
      <c r="E46" s="180">
        <v>985</v>
      </c>
      <c r="F46" s="181">
        <f>D46*E46</f>
        <v>3940</v>
      </c>
    </row>
    <row r="47" spans="1:6" ht="60.75" customHeight="1">
      <c r="A47" s="177" t="s">
        <v>268</v>
      </c>
      <c r="B47" s="182" t="s">
        <v>140</v>
      </c>
      <c r="C47" s="109" t="s">
        <v>30</v>
      </c>
      <c r="D47" s="179">
        <v>2</v>
      </c>
      <c r="E47" s="180">
        <v>2577.3000000000002</v>
      </c>
      <c r="F47" s="181">
        <f t="shared" ref="F47:F48" si="8">D47*E47</f>
        <v>5154.6000000000004</v>
      </c>
    </row>
    <row r="48" spans="1:6" ht="99.75" customHeight="1">
      <c r="A48" s="177" t="s">
        <v>272</v>
      </c>
      <c r="B48" s="182" t="s">
        <v>142</v>
      </c>
      <c r="C48" s="109" t="s">
        <v>30</v>
      </c>
      <c r="D48" s="179">
        <v>2</v>
      </c>
      <c r="E48" s="180">
        <v>4150</v>
      </c>
      <c r="F48" s="181">
        <f t="shared" si="8"/>
        <v>8300</v>
      </c>
    </row>
    <row r="49" spans="1:6" ht="73.5" customHeight="1">
      <c r="A49" s="177" t="s">
        <v>273</v>
      </c>
      <c r="B49" s="182" t="s">
        <v>404</v>
      </c>
      <c r="C49" s="109" t="s">
        <v>30</v>
      </c>
      <c r="D49" s="179">
        <v>1</v>
      </c>
      <c r="E49" s="180">
        <v>7850</v>
      </c>
      <c r="F49" s="181">
        <f t="shared" ref="F49" si="9">D49*E49</f>
        <v>7850</v>
      </c>
    </row>
    <row r="50" spans="1:6" ht="91.5" customHeight="1">
      <c r="A50" s="177" t="s">
        <v>275</v>
      </c>
      <c r="B50" s="182" t="s">
        <v>145</v>
      </c>
      <c r="C50" s="109" t="s">
        <v>30</v>
      </c>
      <c r="D50" s="179">
        <f>GENERADORES!K346</f>
        <v>1</v>
      </c>
      <c r="E50" s="180">
        <v>8880</v>
      </c>
      <c r="F50" s="181">
        <f>D50*E50</f>
        <v>8880</v>
      </c>
    </row>
    <row r="51" spans="1:6" ht="72.75" customHeight="1">
      <c r="A51" s="177" t="s">
        <v>276</v>
      </c>
      <c r="B51" s="182" t="s">
        <v>369</v>
      </c>
      <c r="C51" s="109" t="s">
        <v>30</v>
      </c>
      <c r="D51" s="179">
        <f>GENERADORES!K369</f>
        <v>1</v>
      </c>
      <c r="E51" s="180">
        <v>6950</v>
      </c>
      <c r="F51" s="181">
        <f t="shared" ref="F51:F52" si="10">D51*E51</f>
        <v>6950</v>
      </c>
    </row>
    <row r="52" spans="1:6" ht="27.75" customHeight="1">
      <c r="A52" s="177" t="s">
        <v>277</v>
      </c>
      <c r="B52" s="182" t="s">
        <v>383</v>
      </c>
      <c r="C52" s="109" t="s">
        <v>30</v>
      </c>
      <c r="D52" s="179">
        <f>GENERADORES!J383</f>
        <v>29</v>
      </c>
      <c r="E52" s="180">
        <v>235</v>
      </c>
      <c r="F52" s="181">
        <f t="shared" si="10"/>
        <v>6815</v>
      </c>
    </row>
    <row r="53" spans="1:6" ht="74.25" customHeight="1">
      <c r="A53" s="177" t="s">
        <v>278</v>
      </c>
      <c r="B53" s="182" t="s">
        <v>86</v>
      </c>
      <c r="C53" s="109" t="s">
        <v>31</v>
      </c>
      <c r="D53" s="179">
        <f>GENERADORES!K424</f>
        <v>25.200000000000003</v>
      </c>
      <c r="E53" s="180">
        <v>650</v>
      </c>
      <c r="F53" s="181">
        <f t="shared" si="2"/>
        <v>16380.000000000002</v>
      </c>
    </row>
    <row r="54" spans="1:6" ht="87.75" customHeight="1">
      <c r="A54" s="177" t="s">
        <v>279</v>
      </c>
      <c r="B54" s="182" t="s">
        <v>291</v>
      </c>
      <c r="C54" s="109" t="s">
        <v>31</v>
      </c>
      <c r="D54" s="179">
        <f>GENERADORES!K443</f>
        <v>26.8</v>
      </c>
      <c r="E54" s="180">
        <v>425</v>
      </c>
      <c r="F54" s="181">
        <f>D54*E54</f>
        <v>11390</v>
      </c>
    </row>
    <row r="55" spans="1:6" ht="63.75" customHeight="1">
      <c r="A55" s="177" t="s">
        <v>280</v>
      </c>
      <c r="B55" s="182" t="s">
        <v>371</v>
      </c>
      <c r="C55" s="109" t="s">
        <v>31</v>
      </c>
      <c r="D55" s="179">
        <f>GENERADORES!K448</f>
        <v>26.8</v>
      </c>
      <c r="E55" s="180">
        <v>225</v>
      </c>
      <c r="F55" s="181">
        <f t="shared" si="2"/>
        <v>6030</v>
      </c>
    </row>
    <row r="56" spans="1:6" ht="37.5" customHeight="1">
      <c r="A56" s="177" t="s">
        <v>281</v>
      </c>
      <c r="B56" s="182" t="s">
        <v>372</v>
      </c>
      <c r="C56" s="109" t="s">
        <v>33</v>
      </c>
      <c r="D56" s="179">
        <f>GENERADORES!K460</f>
        <v>14.4</v>
      </c>
      <c r="E56" s="180">
        <v>135</v>
      </c>
      <c r="F56" s="181">
        <f t="shared" ref="F56:F60" si="11">D56*E56</f>
        <v>1944</v>
      </c>
    </row>
    <row r="57" spans="1:6" ht="31.5" customHeight="1">
      <c r="A57" s="177" t="s">
        <v>282</v>
      </c>
      <c r="B57" s="293" t="s">
        <v>292</v>
      </c>
      <c r="C57" s="109" t="s">
        <v>30</v>
      </c>
      <c r="D57" s="292">
        <f>GENERADORES!K466</f>
        <v>1</v>
      </c>
      <c r="E57" s="180">
        <v>2450</v>
      </c>
      <c r="F57" s="181">
        <f t="shared" si="11"/>
        <v>2450</v>
      </c>
    </row>
    <row r="58" spans="1:6" ht="63" customHeight="1">
      <c r="A58" s="177" t="s">
        <v>284</v>
      </c>
      <c r="B58" s="178" t="s">
        <v>303</v>
      </c>
      <c r="C58" s="179" t="s">
        <v>30</v>
      </c>
      <c r="D58" s="179">
        <v>1</v>
      </c>
      <c r="E58" s="180">
        <v>4525.1000000000004</v>
      </c>
      <c r="F58" s="181">
        <f t="shared" si="11"/>
        <v>4525.1000000000004</v>
      </c>
    </row>
    <row r="59" spans="1:6" ht="45" customHeight="1">
      <c r="A59" s="177" t="s">
        <v>285</v>
      </c>
      <c r="B59" s="182" t="s">
        <v>368</v>
      </c>
      <c r="C59" s="109" t="s">
        <v>30</v>
      </c>
      <c r="D59" s="179">
        <v>1</v>
      </c>
      <c r="E59" s="180">
        <v>19680</v>
      </c>
      <c r="F59" s="181">
        <f t="shared" si="11"/>
        <v>19680</v>
      </c>
    </row>
    <row r="60" spans="1:6" ht="144.75" customHeight="1">
      <c r="A60" s="177" t="s">
        <v>301</v>
      </c>
      <c r="B60" s="293" t="s">
        <v>400</v>
      </c>
      <c r="C60" s="109" t="s">
        <v>30</v>
      </c>
      <c r="D60" s="292">
        <f>GENERADORES!K471</f>
        <v>1</v>
      </c>
      <c r="E60" s="180">
        <v>12642.05</v>
      </c>
      <c r="F60" s="181">
        <f t="shared" si="11"/>
        <v>12642.05</v>
      </c>
    </row>
    <row r="61" spans="1:6">
      <c r="A61" s="294"/>
      <c r="B61" s="370" t="s">
        <v>399</v>
      </c>
      <c r="C61" s="370"/>
      <c r="D61" s="370"/>
      <c r="E61" s="370"/>
      <c r="F61" s="295">
        <f>SUM(F16:F60)</f>
        <v>418146.21049999993</v>
      </c>
    </row>
    <row r="62" spans="1:6" ht="12" customHeight="1">
      <c r="A62" s="371" t="s">
        <v>432</v>
      </c>
      <c r="B62" s="372"/>
      <c r="C62" s="372"/>
      <c r="D62" s="372"/>
      <c r="E62" s="372"/>
      <c r="F62" s="373"/>
    </row>
    <row r="63" spans="1:6" ht="39" customHeight="1">
      <c r="A63" s="346" t="s">
        <v>437</v>
      </c>
      <c r="B63" s="351" t="s">
        <v>327</v>
      </c>
      <c r="C63" s="109" t="s">
        <v>31</v>
      </c>
      <c r="D63" s="108">
        <v>650.24</v>
      </c>
      <c r="E63" s="327">
        <v>11.5</v>
      </c>
      <c r="F63" s="106">
        <f t="shared" ref="F63:F76" si="12">E63*D63</f>
        <v>7477.76</v>
      </c>
    </row>
    <row r="64" spans="1:6" ht="37.5" customHeight="1">
      <c r="A64" s="346" t="s">
        <v>438</v>
      </c>
      <c r="B64" s="351" t="s">
        <v>255</v>
      </c>
      <c r="C64" s="109" t="s">
        <v>32</v>
      </c>
      <c r="D64" s="108">
        <v>76.8</v>
      </c>
      <c r="E64" s="327">
        <v>168.1</v>
      </c>
      <c r="F64" s="106">
        <f t="shared" si="12"/>
        <v>12910.08</v>
      </c>
    </row>
    <row r="65" spans="1:10" ht="64.5" customHeight="1">
      <c r="A65" s="346" t="s">
        <v>439</v>
      </c>
      <c r="B65" s="352" t="s">
        <v>253</v>
      </c>
      <c r="C65" s="109" t="s">
        <v>32</v>
      </c>
      <c r="D65" s="108">
        <f>GENERADORES!J514</f>
        <v>49.365000000000002</v>
      </c>
      <c r="E65" s="327">
        <v>285</v>
      </c>
      <c r="F65" s="106">
        <f t="shared" si="12"/>
        <v>14069.025000000001</v>
      </c>
    </row>
    <row r="66" spans="1:10" ht="45" customHeight="1">
      <c r="A66" s="346" t="s">
        <v>440</v>
      </c>
      <c r="B66" s="347" t="s">
        <v>434</v>
      </c>
      <c r="C66" s="109" t="s">
        <v>31</v>
      </c>
      <c r="D66" s="108">
        <f>GENERADORES!K520</f>
        <v>66.55</v>
      </c>
      <c r="E66" s="327">
        <v>235</v>
      </c>
      <c r="F66" s="106">
        <f t="shared" si="12"/>
        <v>15639.25</v>
      </c>
      <c r="I66" s="345"/>
    </row>
    <row r="67" spans="1:10" ht="60.75" customHeight="1">
      <c r="A67" s="346" t="s">
        <v>441</v>
      </c>
      <c r="B67" s="347" t="s">
        <v>470</v>
      </c>
      <c r="C67" s="348" t="s">
        <v>33</v>
      </c>
      <c r="D67" s="349">
        <v>100.8</v>
      </c>
      <c r="E67" s="356">
        <v>3650</v>
      </c>
      <c r="F67" s="350">
        <f t="shared" si="12"/>
        <v>367920</v>
      </c>
      <c r="J67" s="345"/>
    </row>
    <row r="68" spans="1:10" ht="84" customHeight="1">
      <c r="A68" s="346" t="s">
        <v>442</v>
      </c>
      <c r="B68" s="347" t="s">
        <v>84</v>
      </c>
      <c r="C68" s="348" t="s">
        <v>31</v>
      </c>
      <c r="D68" s="349">
        <f>(102.8*0.8)+8.64+6.21</f>
        <v>97.09</v>
      </c>
      <c r="E68" s="356">
        <v>650</v>
      </c>
      <c r="F68" s="350">
        <f t="shared" si="12"/>
        <v>63108.5</v>
      </c>
    </row>
    <row r="69" spans="1:10" ht="33" customHeight="1">
      <c r="A69" s="346" t="s">
        <v>443</v>
      </c>
      <c r="B69" s="347" t="s">
        <v>241</v>
      </c>
      <c r="C69" s="348" t="s">
        <v>33</v>
      </c>
      <c r="D69" s="349">
        <v>102.8</v>
      </c>
      <c r="E69" s="356">
        <v>135</v>
      </c>
      <c r="F69" s="350">
        <f t="shared" si="12"/>
        <v>13878</v>
      </c>
      <c r="H69" s="328"/>
    </row>
    <row r="70" spans="1:10" ht="110.25" customHeight="1">
      <c r="A70" s="346" t="s">
        <v>444</v>
      </c>
      <c r="B70" s="347" t="s">
        <v>377</v>
      </c>
      <c r="C70" s="348" t="s">
        <v>33</v>
      </c>
      <c r="D70" s="349">
        <v>162.80000000000001</v>
      </c>
      <c r="E70" s="356">
        <v>485</v>
      </c>
      <c r="F70" s="350">
        <f t="shared" si="12"/>
        <v>78958</v>
      </c>
    </row>
    <row r="71" spans="1:10" ht="52.5" customHeight="1">
      <c r="A71" s="346" t="s">
        <v>445</v>
      </c>
      <c r="B71" s="352" t="s">
        <v>376</v>
      </c>
      <c r="C71" s="109" t="s">
        <v>33</v>
      </c>
      <c r="D71" s="108">
        <v>80.64</v>
      </c>
      <c r="E71" s="327">
        <v>125</v>
      </c>
      <c r="F71" s="106">
        <f t="shared" si="12"/>
        <v>10080</v>
      </c>
      <c r="H71" s="328"/>
    </row>
    <row r="72" spans="1:10" ht="48.75" customHeight="1">
      <c r="A72" s="346" t="s">
        <v>446</v>
      </c>
      <c r="B72" s="352" t="s">
        <v>375</v>
      </c>
      <c r="C72" s="109" t="s">
        <v>32</v>
      </c>
      <c r="D72" s="108">
        <f>GENERADORES!J602</f>
        <v>19.994999999999997</v>
      </c>
      <c r="E72" s="327">
        <v>115</v>
      </c>
      <c r="F72" s="106">
        <f t="shared" si="12"/>
        <v>2299.4249999999997</v>
      </c>
      <c r="H72" s="328"/>
    </row>
    <row r="73" spans="1:10" ht="40.5" customHeight="1">
      <c r="A73" s="346" t="s">
        <v>447</v>
      </c>
      <c r="B73" s="347" t="s">
        <v>233</v>
      </c>
      <c r="C73" s="109" t="s">
        <v>32</v>
      </c>
      <c r="D73" s="108">
        <v>120.58</v>
      </c>
      <c r="E73" s="327">
        <v>450</v>
      </c>
      <c r="F73" s="106">
        <f t="shared" si="12"/>
        <v>54261</v>
      </c>
      <c r="H73" s="329"/>
    </row>
    <row r="74" spans="1:10" ht="67.5" customHeight="1">
      <c r="A74" s="346" t="s">
        <v>448</v>
      </c>
      <c r="B74" s="353" t="s">
        <v>378</v>
      </c>
      <c r="C74" s="355" t="s">
        <v>31</v>
      </c>
      <c r="D74" s="355">
        <v>602.91</v>
      </c>
      <c r="E74" s="356">
        <v>685</v>
      </c>
      <c r="F74" s="350">
        <f t="shared" si="12"/>
        <v>412993.35</v>
      </c>
    </row>
    <row r="75" spans="1:10" ht="63" customHeight="1">
      <c r="A75" s="346" t="s">
        <v>449</v>
      </c>
      <c r="B75" s="353" t="s">
        <v>229</v>
      </c>
      <c r="C75" s="330" t="s">
        <v>33</v>
      </c>
      <c r="D75" s="330">
        <v>206.08</v>
      </c>
      <c r="E75" s="327">
        <v>55</v>
      </c>
      <c r="F75" s="106">
        <f t="shared" si="12"/>
        <v>11334.400000000001</v>
      </c>
      <c r="H75" s="329"/>
    </row>
    <row r="76" spans="1:10" ht="54.75" customHeight="1">
      <c r="A76" s="346" t="s">
        <v>450</v>
      </c>
      <c r="B76" s="353" t="s">
        <v>227</v>
      </c>
      <c r="C76" s="330" t="s">
        <v>30</v>
      </c>
      <c r="D76" s="330">
        <f>GENERADORES!K650</f>
        <v>8</v>
      </c>
      <c r="E76" s="327">
        <v>2350</v>
      </c>
      <c r="F76" s="106">
        <f t="shared" si="12"/>
        <v>18800</v>
      </c>
      <c r="H76" s="329"/>
    </row>
    <row r="77" spans="1:10" ht="42.75" customHeight="1">
      <c r="A77" s="346" t="s">
        <v>451</v>
      </c>
      <c r="B77" s="353" t="s">
        <v>379</v>
      </c>
      <c r="C77" s="330" t="s">
        <v>31</v>
      </c>
      <c r="D77" s="330">
        <f>GENERADORES!K657</f>
        <v>117.98750000000001</v>
      </c>
      <c r="E77" s="327">
        <v>320</v>
      </c>
      <c r="F77" s="106">
        <f>E77*D77</f>
        <v>37756</v>
      </c>
      <c r="H77" s="329"/>
    </row>
    <row r="78" spans="1:10" ht="38.25" customHeight="1">
      <c r="A78" s="346" t="s">
        <v>452</v>
      </c>
      <c r="B78" s="353" t="s">
        <v>333</v>
      </c>
      <c r="C78" s="330" t="s">
        <v>31</v>
      </c>
      <c r="D78" s="330">
        <f>GENERADORES!K662</f>
        <v>117.98750000000001</v>
      </c>
      <c r="E78" s="327">
        <v>145</v>
      </c>
      <c r="F78" s="106">
        <f>E78*D78</f>
        <v>17108.1875</v>
      </c>
      <c r="H78" s="329"/>
    </row>
    <row r="79" spans="1:10" ht="81" customHeight="1">
      <c r="A79" s="346" t="s">
        <v>453</v>
      </c>
      <c r="B79" s="353" t="s">
        <v>221</v>
      </c>
      <c r="C79" s="330" t="s">
        <v>30</v>
      </c>
      <c r="D79" s="330">
        <f>GENERADORES!K669</f>
        <v>2</v>
      </c>
      <c r="E79" s="327">
        <v>15255.7</v>
      </c>
      <c r="F79" s="106">
        <f t="shared" ref="F79:F84" si="13">D79*E79</f>
        <v>30511.4</v>
      </c>
      <c r="H79" s="329"/>
    </row>
    <row r="80" spans="1:10" ht="58.5" customHeight="1">
      <c r="A80" s="346" t="s">
        <v>454</v>
      </c>
      <c r="B80" s="353" t="s">
        <v>398</v>
      </c>
      <c r="C80" s="330" t="s">
        <v>330</v>
      </c>
      <c r="D80" s="330">
        <f>GENERADORES!K675</f>
        <v>1</v>
      </c>
      <c r="E80" s="327">
        <v>12850</v>
      </c>
      <c r="F80" s="106">
        <f t="shared" si="13"/>
        <v>12850</v>
      </c>
    </row>
    <row r="81" spans="1:8" ht="44.25" customHeight="1">
      <c r="A81" s="346" t="s">
        <v>455</v>
      </c>
      <c r="B81" s="353" t="s">
        <v>341</v>
      </c>
      <c r="C81" s="330" t="s">
        <v>31</v>
      </c>
      <c r="D81" s="330">
        <f>GENERADORES!K727</f>
        <v>229.5</v>
      </c>
      <c r="E81" s="327">
        <v>45</v>
      </c>
      <c r="F81" s="106">
        <f>D81*E81</f>
        <v>10327.5</v>
      </c>
      <c r="H81" s="329"/>
    </row>
    <row r="82" spans="1:8" ht="75" customHeight="1">
      <c r="A82" s="346" t="s">
        <v>456</v>
      </c>
      <c r="B82" s="353" t="s">
        <v>342</v>
      </c>
      <c r="C82" s="330" t="s">
        <v>32</v>
      </c>
      <c r="D82" s="330">
        <f>GENERADORES!K733</f>
        <v>34.424999999999997</v>
      </c>
      <c r="E82" s="327">
        <v>784.7</v>
      </c>
      <c r="F82" s="106">
        <f>D82*E82</f>
        <v>27013.297500000001</v>
      </c>
      <c r="H82" s="329"/>
    </row>
    <row r="83" spans="1:8" ht="109.5" customHeight="1">
      <c r="A83" s="346" t="s">
        <v>457</v>
      </c>
      <c r="B83" s="353" t="s">
        <v>339</v>
      </c>
      <c r="C83" s="330" t="s">
        <v>33</v>
      </c>
      <c r="D83" s="330">
        <f>GENERADORES!I713</f>
        <v>135</v>
      </c>
      <c r="E83" s="327">
        <v>655</v>
      </c>
      <c r="F83" s="106">
        <f t="shared" si="13"/>
        <v>88425</v>
      </c>
      <c r="H83" s="329"/>
    </row>
    <row r="84" spans="1:8" ht="44.25" customHeight="1">
      <c r="A84" s="346" t="s">
        <v>458</v>
      </c>
      <c r="B84" s="353" t="s">
        <v>340</v>
      </c>
      <c r="C84" s="330" t="s">
        <v>31</v>
      </c>
      <c r="D84" s="330">
        <f>GENERADORES!K721</f>
        <v>229.5</v>
      </c>
      <c r="E84" s="327">
        <v>280</v>
      </c>
      <c r="F84" s="106">
        <f t="shared" si="13"/>
        <v>64260</v>
      </c>
      <c r="H84" s="329"/>
    </row>
    <row r="85" spans="1:8" ht="62.25" customHeight="1">
      <c r="A85" s="346" t="s">
        <v>459</v>
      </c>
      <c r="B85" s="354" t="s">
        <v>473</v>
      </c>
      <c r="C85" s="108" t="s">
        <v>33</v>
      </c>
      <c r="D85" s="108">
        <v>9.6</v>
      </c>
      <c r="E85" s="105">
        <v>3545</v>
      </c>
      <c r="F85" s="106">
        <f t="shared" ref="F85:F90" si="14">D85*E85</f>
        <v>34032</v>
      </c>
    </row>
    <row r="86" spans="1:8" ht="55.5" customHeight="1">
      <c r="A86" s="346" t="s">
        <v>460</v>
      </c>
      <c r="B86" s="354" t="s">
        <v>435</v>
      </c>
      <c r="C86" s="108" t="s">
        <v>33</v>
      </c>
      <c r="D86" s="108">
        <f>GENERADORES!K905</f>
        <v>7.62</v>
      </c>
      <c r="E86" s="105">
        <v>485</v>
      </c>
      <c r="F86" s="106">
        <f t="shared" si="14"/>
        <v>3695.7000000000003</v>
      </c>
    </row>
    <row r="87" spans="1:8" ht="45.75" customHeight="1">
      <c r="A87" s="346" t="s">
        <v>465</v>
      </c>
      <c r="B87" s="352" t="s">
        <v>472</v>
      </c>
      <c r="C87" s="102" t="s">
        <v>31</v>
      </c>
      <c r="D87" s="104">
        <v>24.31</v>
      </c>
      <c r="E87" s="105">
        <v>680</v>
      </c>
      <c r="F87" s="106">
        <f>E87*D87</f>
        <v>16530.8</v>
      </c>
    </row>
    <row r="88" spans="1:8" ht="48.75" customHeight="1">
      <c r="A88" s="346" t="s">
        <v>461</v>
      </c>
      <c r="B88" s="354" t="s">
        <v>167</v>
      </c>
      <c r="C88" s="108" t="s">
        <v>33</v>
      </c>
      <c r="D88" s="108">
        <f>GENERADORES!K948</f>
        <v>8.6999999999999993</v>
      </c>
      <c r="E88" s="105">
        <v>963.6</v>
      </c>
      <c r="F88" s="106">
        <f t="shared" si="14"/>
        <v>8383.32</v>
      </c>
    </row>
    <row r="89" spans="1:8" ht="42" customHeight="1">
      <c r="A89" s="346" t="s">
        <v>462</v>
      </c>
      <c r="B89" s="354" t="s">
        <v>436</v>
      </c>
      <c r="C89" s="108" t="s">
        <v>31</v>
      </c>
      <c r="D89" s="108">
        <f>GENERADORES!J954</f>
        <v>40.200000000000003</v>
      </c>
      <c r="E89" s="105">
        <v>1215</v>
      </c>
      <c r="F89" s="106">
        <f t="shared" si="14"/>
        <v>48843</v>
      </c>
    </row>
    <row r="90" spans="1:8" ht="84" customHeight="1">
      <c r="A90" s="361" t="s">
        <v>463</v>
      </c>
      <c r="B90" s="362" t="s">
        <v>161</v>
      </c>
      <c r="C90" s="363" t="s">
        <v>31</v>
      </c>
      <c r="D90" s="364">
        <f>20.8*2</f>
        <v>41.6</v>
      </c>
      <c r="E90" s="365">
        <v>3800</v>
      </c>
      <c r="F90" s="366">
        <f t="shared" si="14"/>
        <v>158080</v>
      </c>
    </row>
    <row r="91" spans="1:8" ht="56.25" customHeight="1">
      <c r="A91" s="346" t="s">
        <v>464</v>
      </c>
      <c r="B91" s="352" t="s">
        <v>381</v>
      </c>
      <c r="C91" s="102" t="s">
        <v>31</v>
      </c>
      <c r="D91" s="104">
        <v>100</v>
      </c>
      <c r="E91" s="105">
        <v>850</v>
      </c>
      <c r="F91" s="106">
        <f t="shared" ref="F91" si="15">E91*D91</f>
        <v>85000</v>
      </c>
    </row>
    <row r="92" spans="1:8" ht="45" customHeight="1">
      <c r="A92" s="346" t="s">
        <v>465</v>
      </c>
      <c r="B92" s="352" t="s">
        <v>393</v>
      </c>
      <c r="C92" s="102" t="s">
        <v>31</v>
      </c>
      <c r="D92" s="104">
        <f>GENERADORES!K828</f>
        <v>29.599999999999998</v>
      </c>
      <c r="E92" s="105">
        <v>680</v>
      </c>
      <c r="F92" s="106">
        <f>E92*D92</f>
        <v>20128</v>
      </c>
    </row>
    <row r="93" spans="1:8">
      <c r="A93" s="379" t="s">
        <v>433</v>
      </c>
      <c r="B93" s="380"/>
      <c r="C93" s="380"/>
      <c r="D93" s="380"/>
      <c r="E93" s="381"/>
      <c r="F93" s="331">
        <f>SUM(F63:F92)</f>
        <v>1746672.9950000001</v>
      </c>
    </row>
    <row r="94" spans="1:8" ht="12.75">
      <c r="A94" s="385" t="s">
        <v>409</v>
      </c>
      <c r="B94" s="386"/>
      <c r="C94" s="386"/>
      <c r="D94" s="386"/>
      <c r="E94" s="386"/>
      <c r="F94" s="387"/>
    </row>
    <row r="95" spans="1:8" ht="49.5" customHeight="1">
      <c r="A95" s="102" t="s">
        <v>410</v>
      </c>
      <c r="B95" s="297" t="s">
        <v>427</v>
      </c>
      <c r="C95" s="102" t="s">
        <v>31</v>
      </c>
      <c r="D95" s="104">
        <v>160</v>
      </c>
      <c r="E95" s="105">
        <v>2700</v>
      </c>
      <c r="F95" s="327">
        <f t="shared" ref="F95:F101" si="16">E95*D95</f>
        <v>432000</v>
      </c>
    </row>
    <row r="96" spans="1:8" ht="39" customHeight="1">
      <c r="A96" s="102" t="s">
        <v>411</v>
      </c>
      <c r="B96" s="297" t="s">
        <v>426</v>
      </c>
      <c r="C96" s="102" t="s">
        <v>30</v>
      </c>
      <c r="D96" s="104">
        <v>1</v>
      </c>
      <c r="E96" s="105">
        <v>29800</v>
      </c>
      <c r="F96" s="327">
        <f t="shared" si="16"/>
        <v>29800</v>
      </c>
    </row>
    <row r="97" spans="1:6" ht="22.5">
      <c r="A97" s="102" t="s">
        <v>412</v>
      </c>
      <c r="B97" s="297" t="s">
        <v>425</v>
      </c>
      <c r="C97" s="102" t="s">
        <v>30</v>
      </c>
      <c r="D97" s="104">
        <v>1</v>
      </c>
      <c r="E97" s="105">
        <v>28650</v>
      </c>
      <c r="F97" s="327">
        <f t="shared" si="16"/>
        <v>28650</v>
      </c>
    </row>
    <row r="98" spans="1:6" ht="22.5">
      <c r="A98" s="102" t="s">
        <v>413</v>
      </c>
      <c r="B98" s="297" t="s">
        <v>424</v>
      </c>
      <c r="C98" s="102" t="s">
        <v>30</v>
      </c>
      <c r="D98" s="104">
        <v>1</v>
      </c>
      <c r="E98" s="105">
        <v>20350</v>
      </c>
      <c r="F98" s="327">
        <f t="shared" si="16"/>
        <v>20350</v>
      </c>
    </row>
    <row r="99" spans="1:6" ht="22.5">
      <c r="A99" s="102" t="s">
        <v>414</v>
      </c>
      <c r="B99" s="297" t="s">
        <v>423</v>
      </c>
      <c r="C99" s="102" t="s">
        <v>30</v>
      </c>
      <c r="D99" s="104">
        <v>1</v>
      </c>
      <c r="E99" s="105">
        <v>22450</v>
      </c>
      <c r="F99" s="327">
        <f t="shared" si="16"/>
        <v>22450</v>
      </c>
    </row>
    <row r="100" spans="1:6" ht="33.75">
      <c r="A100" s="102" t="s">
        <v>415</v>
      </c>
      <c r="B100" s="297" t="s">
        <v>422</v>
      </c>
      <c r="C100" s="102" t="s">
        <v>30</v>
      </c>
      <c r="D100" s="104">
        <v>1</v>
      </c>
      <c r="E100" s="105">
        <v>36680</v>
      </c>
      <c r="F100" s="327">
        <f t="shared" si="16"/>
        <v>36680</v>
      </c>
    </row>
    <row r="101" spans="1:6" ht="33.75">
      <c r="A101" s="102" t="s">
        <v>416</v>
      </c>
      <c r="B101" s="297" t="s">
        <v>421</v>
      </c>
      <c r="C101" s="102" t="s">
        <v>30</v>
      </c>
      <c r="D101" s="104">
        <v>1</v>
      </c>
      <c r="E101" s="105">
        <v>38400</v>
      </c>
      <c r="F101" s="327">
        <f t="shared" si="16"/>
        <v>38400</v>
      </c>
    </row>
    <row r="102" spans="1:6" ht="22.5">
      <c r="A102" s="102" t="s">
        <v>417</v>
      </c>
      <c r="B102" s="297" t="s">
        <v>420</v>
      </c>
      <c r="C102" s="102" t="s">
        <v>30</v>
      </c>
      <c r="D102" s="104">
        <v>1</v>
      </c>
      <c r="E102" s="105">
        <v>32450</v>
      </c>
      <c r="F102" s="327">
        <f t="shared" ref="F102" si="17">E102*D102</f>
        <v>32450</v>
      </c>
    </row>
    <row r="103" spans="1:6" ht="22.5">
      <c r="A103" s="102" t="s">
        <v>466</v>
      </c>
      <c r="B103" s="103" t="s">
        <v>380</v>
      </c>
      <c r="C103" s="102" t="s">
        <v>30</v>
      </c>
      <c r="D103" s="102">
        <v>2</v>
      </c>
      <c r="E103" s="105">
        <v>6450</v>
      </c>
      <c r="F103" s="327">
        <f>E103*D103</f>
        <v>12900</v>
      </c>
    </row>
    <row r="104" spans="1:6">
      <c r="A104" s="379" t="s">
        <v>396</v>
      </c>
      <c r="B104" s="380"/>
      <c r="C104" s="380"/>
      <c r="D104" s="380"/>
      <c r="E104" s="381"/>
      <c r="F104" s="331">
        <f>SUM(F95:F103)</f>
        <v>653680</v>
      </c>
    </row>
    <row r="105" spans="1:6" ht="12.75">
      <c r="A105" s="385" t="s">
        <v>394</v>
      </c>
      <c r="B105" s="386"/>
      <c r="C105" s="386"/>
      <c r="D105" s="386"/>
      <c r="E105" s="386"/>
      <c r="F105" s="387"/>
    </row>
    <row r="106" spans="1:6" ht="22.5">
      <c r="A106" s="102" t="s">
        <v>467</v>
      </c>
      <c r="B106" s="297" t="s">
        <v>299</v>
      </c>
      <c r="C106" s="102" t="s">
        <v>30</v>
      </c>
      <c r="D106" s="104">
        <v>3</v>
      </c>
      <c r="E106" s="105">
        <v>3500</v>
      </c>
      <c r="F106" s="327">
        <f t="shared" ref="F106:F108" si="18">E106*D106</f>
        <v>10500</v>
      </c>
    </row>
    <row r="107" spans="1:6" ht="22.5">
      <c r="A107" s="102" t="s">
        <v>468</v>
      </c>
      <c r="B107" s="297" t="s">
        <v>419</v>
      </c>
      <c r="C107" s="102" t="s">
        <v>330</v>
      </c>
      <c r="D107" s="104">
        <v>1</v>
      </c>
      <c r="E107" s="105">
        <v>6612.86</v>
      </c>
      <c r="F107" s="327">
        <f t="shared" si="18"/>
        <v>6612.86</v>
      </c>
    </row>
    <row r="108" spans="1:6" ht="22.5">
      <c r="A108" s="102" t="s">
        <v>469</v>
      </c>
      <c r="B108" s="297" t="s">
        <v>418</v>
      </c>
      <c r="C108" s="102" t="s">
        <v>30</v>
      </c>
      <c r="D108" s="104">
        <f>GENERADORES!K805</f>
        <v>1</v>
      </c>
      <c r="E108" s="105">
        <v>15600</v>
      </c>
      <c r="F108" s="327">
        <f t="shared" si="18"/>
        <v>15600</v>
      </c>
    </row>
    <row r="109" spans="1:6" ht="12.75">
      <c r="A109" s="382" t="s">
        <v>395</v>
      </c>
      <c r="B109" s="383"/>
      <c r="C109" s="383"/>
      <c r="D109" s="383"/>
      <c r="E109" s="384"/>
      <c r="F109" s="296">
        <f>SUM(F106:F108)</f>
        <v>32712.86</v>
      </c>
    </row>
    <row r="110" spans="1:6">
      <c r="A110" s="376" t="s">
        <v>351</v>
      </c>
      <c r="B110" s="377"/>
      <c r="C110" s="377"/>
      <c r="D110" s="377"/>
      <c r="E110" s="377"/>
      <c r="F110" s="378"/>
    </row>
    <row r="111" spans="1:6" ht="98.25" customHeight="1">
      <c r="A111" s="102" t="s">
        <v>312</v>
      </c>
      <c r="B111" s="344" t="s">
        <v>357</v>
      </c>
      <c r="C111" s="102" t="s">
        <v>294</v>
      </c>
      <c r="D111" s="104">
        <f>GENERADORES!K1017</f>
        <v>1</v>
      </c>
      <c r="E111" s="105">
        <v>83800</v>
      </c>
      <c r="F111" s="106">
        <f>E111*D111</f>
        <v>83800</v>
      </c>
    </row>
    <row r="112" spans="1:6" ht="80.25" customHeight="1">
      <c r="A112" s="102" t="s">
        <v>352</v>
      </c>
      <c r="B112" s="344" t="s">
        <v>358</v>
      </c>
      <c r="C112" s="102" t="s">
        <v>294</v>
      </c>
      <c r="D112" s="104">
        <v>1</v>
      </c>
      <c r="E112" s="105">
        <v>23700</v>
      </c>
      <c r="F112" s="106">
        <f t="shared" ref="F112:F116" si="19">E112*D112</f>
        <v>23700</v>
      </c>
    </row>
    <row r="113" spans="1:6" ht="387" customHeight="1">
      <c r="A113" s="102" t="s">
        <v>353</v>
      </c>
      <c r="B113" s="344" t="s">
        <v>359</v>
      </c>
      <c r="C113" s="102" t="s">
        <v>294</v>
      </c>
      <c r="D113" s="104">
        <v>1</v>
      </c>
      <c r="E113" s="105">
        <v>99450</v>
      </c>
      <c r="F113" s="106">
        <f t="shared" si="19"/>
        <v>99450</v>
      </c>
    </row>
    <row r="114" spans="1:6" ht="81" customHeight="1">
      <c r="A114" s="102" t="s">
        <v>354</v>
      </c>
      <c r="B114" s="344" t="s">
        <v>360</v>
      </c>
      <c r="C114" s="102" t="s">
        <v>294</v>
      </c>
      <c r="D114" s="104">
        <v>1</v>
      </c>
      <c r="E114" s="105">
        <v>138250</v>
      </c>
      <c r="F114" s="106">
        <f>E114*D114</f>
        <v>138250</v>
      </c>
    </row>
    <row r="115" spans="1:6" ht="276">
      <c r="A115" s="102" t="s">
        <v>355</v>
      </c>
      <c r="B115" s="344" t="s">
        <v>362</v>
      </c>
      <c r="C115" s="102" t="s">
        <v>30</v>
      </c>
      <c r="D115" s="104">
        <v>1</v>
      </c>
      <c r="E115" s="105">
        <v>38000</v>
      </c>
      <c r="F115" s="106">
        <f t="shared" si="19"/>
        <v>38000</v>
      </c>
    </row>
    <row r="116" spans="1:6" ht="36">
      <c r="A116" s="102" t="s">
        <v>356</v>
      </c>
      <c r="B116" s="344" t="s">
        <v>361</v>
      </c>
      <c r="C116" s="102" t="s">
        <v>294</v>
      </c>
      <c r="D116" s="104">
        <v>1</v>
      </c>
      <c r="E116" s="105">
        <v>22400</v>
      </c>
      <c r="F116" s="106">
        <f t="shared" si="19"/>
        <v>22400</v>
      </c>
    </row>
    <row r="117" spans="1:6">
      <c r="A117" s="379" t="s">
        <v>295</v>
      </c>
      <c r="B117" s="380"/>
      <c r="C117" s="380"/>
      <c r="D117" s="380"/>
      <c r="E117" s="381"/>
      <c r="F117" s="107">
        <f>SUM(F111:F116)</f>
        <v>405600</v>
      </c>
    </row>
    <row r="118" spans="1:6" ht="13.5" thickBot="1">
      <c r="A118" s="110"/>
      <c r="B118" s="111"/>
      <c r="D118" s="7"/>
      <c r="E118" s="7"/>
    </row>
    <row r="119" spans="1:6" ht="15.75" thickBot="1">
      <c r="A119" s="110"/>
      <c r="B119" s="374" t="s">
        <v>62</v>
      </c>
      <c r="C119" s="375"/>
      <c r="D119" s="375"/>
      <c r="E119" s="375"/>
      <c r="F119" s="342">
        <f>F14+F61+F109+F117+F93+F104</f>
        <v>3275862.0655</v>
      </c>
    </row>
    <row r="121" spans="1:6" ht="12.75">
      <c r="A121" s="110"/>
      <c r="B121" s="112"/>
      <c r="D121" s="7"/>
      <c r="E121" s="113" t="s">
        <v>34</v>
      </c>
      <c r="F121" s="114">
        <f>F119*0.16</f>
        <v>524137.93048000004</v>
      </c>
    </row>
    <row r="122" spans="1:6" ht="12.75">
      <c r="A122" s="110"/>
      <c r="B122" s="112"/>
      <c r="D122" s="7"/>
      <c r="E122" s="115" t="s">
        <v>35</v>
      </c>
      <c r="F122" s="116">
        <f>F119+F121</f>
        <v>3799999.9959800001</v>
      </c>
    </row>
    <row r="125" spans="1:6" ht="12.75">
      <c r="A125" s="110"/>
      <c r="B125" s="112"/>
      <c r="D125" s="7"/>
      <c r="E125" s="13"/>
      <c r="F125" s="343"/>
    </row>
  </sheetData>
  <mergeCells count="20">
    <mergeCell ref="A6:F6"/>
    <mergeCell ref="A8:F8"/>
    <mergeCell ref="A9:F9"/>
    <mergeCell ref="A14:E14"/>
    <mergeCell ref="A15:F15"/>
    <mergeCell ref="A1:F1"/>
    <mergeCell ref="A2:F2"/>
    <mergeCell ref="A3:F3"/>
    <mergeCell ref="A4:F4"/>
    <mergeCell ref="A5:F5"/>
    <mergeCell ref="B61:E61"/>
    <mergeCell ref="A62:F62"/>
    <mergeCell ref="B119:E119"/>
    <mergeCell ref="A110:F110"/>
    <mergeCell ref="A117:E117"/>
    <mergeCell ref="A109:E109"/>
    <mergeCell ref="A105:F105"/>
    <mergeCell ref="A93:E93"/>
    <mergeCell ref="A94:F94"/>
    <mergeCell ref="A104:E104"/>
  </mergeCells>
  <phoneticPr fontId="26"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H123"/>
  <sheetViews>
    <sheetView tabSelected="1" view="pageBreakPreview" zoomScaleSheetLayoutView="100" workbookViewId="0">
      <selection activeCell="I13" sqref="I13"/>
    </sheetView>
  </sheetViews>
  <sheetFormatPr baseColWidth="10" defaultRowHeight="12"/>
  <cols>
    <col min="1" max="1" width="8.125" customWidth="1"/>
    <col min="2" max="2" width="39.375" customWidth="1"/>
    <col min="6" max="6" width="17.25" customWidth="1"/>
  </cols>
  <sheetData>
    <row r="1" spans="1:8" s="587" customFormat="1" ht="14.25" customHeight="1">
      <c r="A1" s="583" t="s">
        <v>21</v>
      </c>
      <c r="B1" s="584"/>
      <c r="C1" s="584"/>
      <c r="D1" s="584"/>
      <c r="E1" s="584"/>
      <c r="F1" s="585"/>
      <c r="G1" s="586"/>
    </row>
    <row r="2" spans="1:8" s="587" customFormat="1" ht="12.75">
      <c r="A2" s="588" t="s">
        <v>22</v>
      </c>
      <c r="B2" s="589"/>
      <c r="C2" s="589"/>
      <c r="D2" s="589"/>
      <c r="E2" s="589"/>
      <c r="F2" s="590"/>
      <c r="G2" s="591"/>
    </row>
    <row r="3" spans="1:8" s="587" customFormat="1" ht="12.75">
      <c r="A3" s="592"/>
      <c r="B3" s="593"/>
      <c r="C3" s="593"/>
      <c r="D3" s="593"/>
      <c r="E3" s="593"/>
      <c r="F3" s="594"/>
      <c r="G3" s="593"/>
    </row>
    <row r="4" spans="1:8" s="587" customFormat="1" ht="12.75">
      <c r="A4" s="595" t="s">
        <v>483</v>
      </c>
      <c r="B4" s="596"/>
      <c r="C4" s="596"/>
      <c r="D4" s="596"/>
      <c r="E4" s="596"/>
      <c r="F4" s="597"/>
      <c r="G4" s="598"/>
    </row>
    <row r="5" spans="1:8" s="587" customFormat="1" ht="12.75">
      <c r="A5" s="588" t="s">
        <v>484</v>
      </c>
      <c r="B5" s="589"/>
      <c r="C5" s="589"/>
      <c r="D5" s="589"/>
      <c r="E5" s="589"/>
      <c r="F5" s="590"/>
      <c r="G5" s="591"/>
    </row>
    <row r="6" spans="1:8" s="587" customFormat="1" ht="15.75" customHeight="1">
      <c r="A6" s="599" t="s">
        <v>485</v>
      </c>
      <c r="B6" s="600"/>
      <c r="C6" s="600"/>
      <c r="D6" s="600"/>
      <c r="E6" s="600"/>
      <c r="F6" s="601"/>
      <c r="G6" s="602"/>
      <c r="H6" s="603"/>
    </row>
    <row r="7" spans="1:8" s="587" customFormat="1" ht="32.25" customHeight="1">
      <c r="A7" s="604" t="s">
        <v>486</v>
      </c>
      <c r="B7" s="605" t="s">
        <v>491</v>
      </c>
      <c r="C7" s="605"/>
      <c r="D7" s="605"/>
      <c r="E7" s="605"/>
      <c r="F7" s="594"/>
      <c r="G7" s="593"/>
      <c r="H7" s="603"/>
    </row>
    <row r="8" spans="1:8" s="587" customFormat="1" ht="15.75" customHeight="1">
      <c r="A8" s="606" t="s">
        <v>487</v>
      </c>
      <c r="B8" s="607" t="s">
        <v>488</v>
      </c>
      <c r="C8" s="607"/>
      <c r="D8" s="608" t="s">
        <v>489</v>
      </c>
      <c r="E8" s="608"/>
      <c r="F8" s="609" t="s">
        <v>490</v>
      </c>
      <c r="G8" s="610"/>
      <c r="H8" s="603"/>
    </row>
    <row r="9" spans="1:8">
      <c r="A9" s="97" t="s">
        <v>0</v>
      </c>
      <c r="B9" s="98" t="s">
        <v>25</v>
      </c>
      <c r="C9" s="99" t="s">
        <v>26</v>
      </c>
      <c r="D9" s="99" t="s">
        <v>27</v>
      </c>
      <c r="E9" s="100" t="s">
        <v>28</v>
      </c>
      <c r="F9" s="101" t="s">
        <v>29</v>
      </c>
    </row>
    <row r="10" spans="1:8" ht="15.75">
      <c r="A10" s="404" t="s">
        <v>87</v>
      </c>
      <c r="B10" s="404"/>
      <c r="C10" s="404"/>
      <c r="D10" s="404"/>
      <c r="E10" s="404"/>
      <c r="F10" s="404"/>
    </row>
    <row r="11" spans="1:8">
      <c r="A11" s="405" t="s">
        <v>36</v>
      </c>
      <c r="B11" s="405"/>
      <c r="C11" s="405"/>
      <c r="D11" s="405"/>
      <c r="E11" s="405"/>
      <c r="F11" s="405"/>
    </row>
    <row r="12" spans="1:8" ht="42" customHeight="1">
      <c r="A12" s="102" t="s">
        <v>38</v>
      </c>
      <c r="B12" s="103" t="s">
        <v>477</v>
      </c>
      <c r="C12" s="102" t="s">
        <v>30</v>
      </c>
      <c r="D12" s="104">
        <f>GENERADORES!K17</f>
        <v>2</v>
      </c>
      <c r="E12" s="105"/>
      <c r="F12" s="106">
        <f>E12*D12</f>
        <v>0</v>
      </c>
    </row>
    <row r="13" spans="1:8" ht="41.25" customHeight="1">
      <c r="A13" s="102" t="s">
        <v>320</v>
      </c>
      <c r="B13" s="103" t="s">
        <v>401</v>
      </c>
      <c r="C13" s="102" t="s">
        <v>30</v>
      </c>
      <c r="D13" s="104">
        <v>1</v>
      </c>
      <c r="E13" s="105"/>
      <c r="F13" s="106">
        <f>E13*D13</f>
        <v>0</v>
      </c>
    </row>
    <row r="14" spans="1:8" ht="42.75" customHeight="1">
      <c r="A14" s="102" t="s">
        <v>386</v>
      </c>
      <c r="B14" s="103" t="s">
        <v>402</v>
      </c>
      <c r="C14" s="102" t="s">
        <v>30</v>
      </c>
      <c r="D14" s="104">
        <f>GENERADORES!K22</f>
        <v>3</v>
      </c>
      <c r="E14" s="105"/>
      <c r="F14" s="106">
        <f>E14*D14</f>
        <v>0</v>
      </c>
    </row>
    <row r="15" spans="1:8" ht="45" customHeight="1">
      <c r="A15" s="102" t="s">
        <v>390</v>
      </c>
      <c r="B15" s="103" t="s">
        <v>72</v>
      </c>
      <c r="C15" s="102" t="s">
        <v>32</v>
      </c>
      <c r="D15" s="104">
        <f>GENERADORES!K31</f>
        <v>2</v>
      </c>
      <c r="E15" s="105"/>
      <c r="F15" s="106">
        <f>E15*D15</f>
        <v>0</v>
      </c>
    </row>
    <row r="16" spans="1:8">
      <c r="A16" s="379" t="s">
        <v>40</v>
      </c>
      <c r="B16" s="380"/>
      <c r="C16" s="380"/>
      <c r="D16" s="380"/>
      <c r="E16" s="381"/>
      <c r="F16" s="296">
        <f>SUM(F12:F15)</f>
        <v>0</v>
      </c>
    </row>
    <row r="17" spans="1:6">
      <c r="A17" s="406" t="s">
        <v>89</v>
      </c>
      <c r="B17" s="407"/>
      <c r="C17" s="407"/>
      <c r="D17" s="407"/>
      <c r="E17" s="407"/>
      <c r="F17" s="408"/>
    </row>
    <row r="18" spans="1:6" ht="22.5">
      <c r="A18" s="177" t="s">
        <v>90</v>
      </c>
      <c r="B18" s="178" t="s">
        <v>363</v>
      </c>
      <c r="C18" s="179" t="s">
        <v>31</v>
      </c>
      <c r="D18" s="179">
        <f>GENERADORES!K84</f>
        <v>17.78</v>
      </c>
      <c r="E18" s="180"/>
      <c r="F18" s="181">
        <f>D18*E18</f>
        <v>0</v>
      </c>
    </row>
    <row r="19" spans="1:6" ht="37.5" customHeight="1">
      <c r="A19" s="177" t="s">
        <v>92</v>
      </c>
      <c r="B19" s="182" t="s">
        <v>478</v>
      </c>
      <c r="C19" s="179" t="s">
        <v>32</v>
      </c>
      <c r="D19" s="290">
        <v>37.869999999999997</v>
      </c>
      <c r="E19" s="180"/>
      <c r="F19" s="181">
        <f t="shared" ref="F19:F60" si="0">D19*E19</f>
        <v>0</v>
      </c>
    </row>
    <row r="20" spans="1:6" ht="63" customHeight="1">
      <c r="A20" s="177" t="s">
        <v>96</v>
      </c>
      <c r="B20" s="293" t="s">
        <v>370</v>
      </c>
      <c r="C20" s="179" t="s">
        <v>32</v>
      </c>
      <c r="D20" s="290">
        <v>37.869999999999997</v>
      </c>
      <c r="E20" s="180"/>
      <c r="F20" s="181">
        <f t="shared" si="0"/>
        <v>0</v>
      </c>
    </row>
    <row r="21" spans="1:6" ht="39.75" customHeight="1">
      <c r="A21" s="177" t="s">
        <v>98</v>
      </c>
      <c r="B21" s="178" t="s">
        <v>95</v>
      </c>
      <c r="C21" s="179" t="s">
        <v>31</v>
      </c>
      <c r="D21" s="290">
        <f>GENERADORES!K108</f>
        <v>17.782800000000002</v>
      </c>
      <c r="E21" s="180"/>
      <c r="F21" s="181">
        <f t="shared" si="0"/>
        <v>0</v>
      </c>
    </row>
    <row r="22" spans="1:6" ht="66" customHeight="1">
      <c r="A22" s="177" t="s">
        <v>100</v>
      </c>
      <c r="B22" s="182" t="s">
        <v>365</v>
      </c>
      <c r="C22" s="179" t="s">
        <v>33</v>
      </c>
      <c r="D22" s="179">
        <f>GENERADORES!K112</f>
        <v>28.47</v>
      </c>
      <c r="E22" s="180"/>
      <c r="F22" s="181">
        <f t="shared" si="0"/>
        <v>0</v>
      </c>
    </row>
    <row r="23" spans="1:6" ht="40.5" customHeight="1">
      <c r="A23" s="177" t="s">
        <v>102</v>
      </c>
      <c r="B23" s="182" t="s">
        <v>322</v>
      </c>
      <c r="C23" s="179" t="s">
        <v>31</v>
      </c>
      <c r="D23" s="290">
        <f>GENERADORES!K117</f>
        <v>5.2744999999999997</v>
      </c>
      <c r="E23" s="180"/>
      <c r="F23" s="181">
        <f t="shared" si="0"/>
        <v>0</v>
      </c>
    </row>
    <row r="24" spans="1:6" ht="42.75" customHeight="1">
      <c r="A24" s="177" t="s">
        <v>105</v>
      </c>
      <c r="B24" s="182" t="s">
        <v>364</v>
      </c>
      <c r="C24" s="179" t="s">
        <v>104</v>
      </c>
      <c r="D24" s="179">
        <f>GENERADORES!K124</f>
        <v>142.19999999999999</v>
      </c>
      <c r="E24" s="180"/>
      <c r="F24" s="181">
        <f t="shared" si="0"/>
        <v>0</v>
      </c>
    </row>
    <row r="25" spans="1:6" ht="46.5" customHeight="1">
      <c r="A25" s="177" t="s">
        <v>107</v>
      </c>
      <c r="B25" s="182" t="s">
        <v>480</v>
      </c>
      <c r="C25" s="179" t="s">
        <v>32</v>
      </c>
      <c r="D25" s="179">
        <v>2.34</v>
      </c>
      <c r="E25" s="180"/>
      <c r="F25" s="181">
        <f t="shared" si="0"/>
        <v>0</v>
      </c>
    </row>
    <row r="26" spans="1:6" ht="50.25" customHeight="1">
      <c r="A26" s="177" t="s">
        <v>109</v>
      </c>
      <c r="B26" s="341" t="s">
        <v>367</v>
      </c>
      <c r="C26" s="179" t="s">
        <v>33</v>
      </c>
      <c r="D26" s="179">
        <v>46.8</v>
      </c>
      <c r="E26" s="180"/>
      <c r="F26" s="181">
        <f>D26*E26</f>
        <v>0</v>
      </c>
    </row>
    <row r="27" spans="1:6" ht="63" customHeight="1">
      <c r="A27" s="177" t="s">
        <v>111</v>
      </c>
      <c r="B27" s="178" t="s">
        <v>374</v>
      </c>
      <c r="C27" s="179" t="s">
        <v>31</v>
      </c>
      <c r="D27" s="179">
        <v>62</v>
      </c>
      <c r="E27" s="180"/>
      <c r="F27" s="181">
        <f>D27*E27</f>
        <v>0</v>
      </c>
    </row>
    <row r="28" spans="1:6" ht="67.5">
      <c r="A28" s="177" t="s">
        <v>113</v>
      </c>
      <c r="B28" s="178" t="s">
        <v>112</v>
      </c>
      <c r="C28" s="179" t="s">
        <v>31</v>
      </c>
      <c r="D28" s="179">
        <v>12.88</v>
      </c>
      <c r="E28" s="180"/>
      <c r="F28" s="181">
        <f t="shared" si="0"/>
        <v>0</v>
      </c>
    </row>
    <row r="29" spans="1:6" ht="112.5">
      <c r="A29" s="177" t="s">
        <v>115</v>
      </c>
      <c r="B29" s="178" t="s">
        <v>114</v>
      </c>
      <c r="C29" s="179" t="s">
        <v>33</v>
      </c>
      <c r="D29" s="179">
        <v>32.06</v>
      </c>
      <c r="E29" s="180"/>
      <c r="F29" s="181">
        <f t="shared" si="0"/>
        <v>0</v>
      </c>
    </row>
    <row r="30" spans="1:6" ht="56.25">
      <c r="A30" s="177" t="s">
        <v>117</v>
      </c>
      <c r="B30" s="178" t="s">
        <v>382</v>
      </c>
      <c r="C30" s="179" t="s">
        <v>31</v>
      </c>
      <c r="D30" s="179">
        <v>22.22</v>
      </c>
      <c r="E30" s="180"/>
      <c r="F30" s="181">
        <f t="shared" si="0"/>
        <v>0</v>
      </c>
    </row>
    <row r="31" spans="1:6" ht="33.75">
      <c r="A31" s="177" t="s">
        <v>119</v>
      </c>
      <c r="B31" s="178" t="s">
        <v>373</v>
      </c>
      <c r="C31" s="179" t="s">
        <v>31</v>
      </c>
      <c r="D31" s="179">
        <v>145</v>
      </c>
      <c r="E31" s="180"/>
      <c r="F31" s="181">
        <f t="shared" si="0"/>
        <v>0</v>
      </c>
    </row>
    <row r="32" spans="1:6" ht="33.75">
      <c r="A32" s="177" t="s">
        <v>123</v>
      </c>
      <c r="B32" s="178" t="s">
        <v>122</v>
      </c>
      <c r="C32" s="179" t="s">
        <v>31</v>
      </c>
      <c r="D32" s="179">
        <f>GENERADORES!K211</f>
        <v>113.88</v>
      </c>
      <c r="E32" s="180"/>
      <c r="F32" s="181">
        <f t="shared" si="0"/>
        <v>0</v>
      </c>
    </row>
    <row r="33" spans="1:6" ht="56.25" customHeight="1">
      <c r="A33" s="177" t="s">
        <v>124</v>
      </c>
      <c r="B33" s="178" t="s">
        <v>403</v>
      </c>
      <c r="C33" s="179" t="s">
        <v>31</v>
      </c>
      <c r="D33" s="290">
        <f>GENERADORES!K217</f>
        <v>15.2958</v>
      </c>
      <c r="E33" s="180"/>
      <c r="F33" s="181">
        <f t="shared" si="0"/>
        <v>0</v>
      </c>
    </row>
    <row r="34" spans="1:6" ht="62.25" customHeight="1">
      <c r="A34" s="177" t="s">
        <v>126</v>
      </c>
      <c r="B34" s="341" t="s">
        <v>474</v>
      </c>
      <c r="C34" s="357" t="s">
        <v>33</v>
      </c>
      <c r="D34" s="358">
        <f>(6.36+2)*2</f>
        <v>16.72</v>
      </c>
      <c r="E34" s="359"/>
      <c r="F34" s="360">
        <f t="shared" si="0"/>
        <v>0</v>
      </c>
    </row>
    <row r="35" spans="1:6" ht="49.5" customHeight="1">
      <c r="A35" s="177" t="s">
        <v>128</v>
      </c>
      <c r="B35" s="182" t="s">
        <v>431</v>
      </c>
      <c r="C35" s="109" t="s">
        <v>30</v>
      </c>
      <c r="D35" s="179">
        <v>2</v>
      </c>
      <c r="E35" s="180"/>
      <c r="F35" s="181">
        <f t="shared" si="0"/>
        <v>0</v>
      </c>
    </row>
    <row r="36" spans="1:6" ht="48.75" customHeight="1">
      <c r="A36" s="177" t="s">
        <v>130</v>
      </c>
      <c r="B36" s="178" t="s">
        <v>430</v>
      </c>
      <c r="C36" s="109" t="s">
        <v>30</v>
      </c>
      <c r="D36" s="179">
        <f>GENERADORES!K281</f>
        <v>2</v>
      </c>
      <c r="E36" s="180"/>
      <c r="F36" s="181">
        <f t="shared" si="0"/>
        <v>0</v>
      </c>
    </row>
    <row r="37" spans="1:6" ht="45">
      <c r="A37" s="177" t="s">
        <v>132</v>
      </c>
      <c r="B37" s="293" t="s">
        <v>429</v>
      </c>
      <c r="C37" s="109" t="s">
        <v>30</v>
      </c>
      <c r="D37" s="292">
        <v>1</v>
      </c>
      <c r="E37" s="180"/>
      <c r="F37" s="181">
        <f t="shared" si="0"/>
        <v>0</v>
      </c>
    </row>
    <row r="38" spans="1:6" ht="38.25" customHeight="1">
      <c r="A38" s="177" t="s">
        <v>133</v>
      </c>
      <c r="B38" s="182" t="s">
        <v>428</v>
      </c>
      <c r="C38" s="109" t="s">
        <v>30</v>
      </c>
      <c r="D38" s="179">
        <v>4</v>
      </c>
      <c r="E38" s="180"/>
      <c r="F38" s="181">
        <f t="shared" si="0"/>
        <v>0</v>
      </c>
    </row>
    <row r="39" spans="1:6" ht="45">
      <c r="A39" s="177" t="s">
        <v>135</v>
      </c>
      <c r="B39" s="178" t="s">
        <v>136</v>
      </c>
      <c r="C39" s="109" t="s">
        <v>30</v>
      </c>
      <c r="D39" s="179">
        <f>GENERADORES!K292</f>
        <v>2</v>
      </c>
      <c r="E39" s="180"/>
      <c r="F39" s="181">
        <f t="shared" si="0"/>
        <v>0</v>
      </c>
    </row>
    <row r="40" spans="1:6" ht="62.25" customHeight="1">
      <c r="A40" s="177" t="s">
        <v>137</v>
      </c>
      <c r="B40" s="178" t="s">
        <v>267</v>
      </c>
      <c r="C40" s="109" t="s">
        <v>33</v>
      </c>
      <c r="D40" s="179">
        <f>GENERADORES!K300</f>
        <v>9</v>
      </c>
      <c r="E40" s="180"/>
      <c r="F40" s="181">
        <f t="shared" si="0"/>
        <v>0</v>
      </c>
    </row>
    <row r="41" spans="1:6" ht="48" customHeight="1">
      <c r="A41" s="177" t="s">
        <v>139</v>
      </c>
      <c r="B41" s="178" t="s">
        <v>479</v>
      </c>
      <c r="C41" s="109" t="s">
        <v>30</v>
      </c>
      <c r="D41" s="179">
        <v>2</v>
      </c>
      <c r="E41" s="180"/>
      <c r="F41" s="181">
        <f t="shared" si="0"/>
        <v>0</v>
      </c>
    </row>
    <row r="42" spans="1:6" ht="56.25">
      <c r="A42" s="177" t="s">
        <v>141</v>
      </c>
      <c r="B42" s="178" t="s">
        <v>406</v>
      </c>
      <c r="C42" s="109" t="s">
        <v>330</v>
      </c>
      <c r="D42" s="179">
        <v>2</v>
      </c>
      <c r="E42" s="180"/>
      <c r="F42" s="181">
        <f t="shared" si="0"/>
        <v>0</v>
      </c>
    </row>
    <row r="43" spans="1:6" ht="33.75">
      <c r="A43" s="177" t="s">
        <v>143</v>
      </c>
      <c r="B43" s="178" t="s">
        <v>407</v>
      </c>
      <c r="C43" s="109" t="s">
        <v>30</v>
      </c>
      <c r="D43" s="179">
        <v>2</v>
      </c>
      <c r="E43" s="180"/>
      <c r="F43" s="181">
        <f t="shared" si="0"/>
        <v>0</v>
      </c>
    </row>
    <row r="44" spans="1:6" ht="45">
      <c r="A44" s="177" t="s">
        <v>144</v>
      </c>
      <c r="B44" s="182" t="s">
        <v>475</v>
      </c>
      <c r="C44" s="109" t="s">
        <v>30</v>
      </c>
      <c r="D44" s="179">
        <f>GENERADORES!K336</f>
        <v>1</v>
      </c>
      <c r="E44" s="180"/>
      <c r="F44" s="181">
        <f>D44*E44</f>
        <v>0</v>
      </c>
    </row>
    <row r="45" spans="1:6" ht="67.5">
      <c r="A45" s="177" t="s">
        <v>146</v>
      </c>
      <c r="B45" s="178" t="s">
        <v>125</v>
      </c>
      <c r="C45" s="179" t="s">
        <v>30</v>
      </c>
      <c r="D45" s="179">
        <v>3</v>
      </c>
      <c r="E45" s="180"/>
      <c r="F45" s="181">
        <f t="shared" ref="F45" si="1">D45*E45</f>
        <v>0</v>
      </c>
    </row>
    <row r="46" spans="1:6" ht="67.5">
      <c r="A46" s="177" t="s">
        <v>147</v>
      </c>
      <c r="B46" s="182" t="s">
        <v>408</v>
      </c>
      <c r="C46" s="109" t="s">
        <v>30</v>
      </c>
      <c r="D46" s="179">
        <f>GENERADORES!K340</f>
        <v>4</v>
      </c>
      <c r="E46" s="180"/>
      <c r="F46" s="181">
        <f>D46*E46</f>
        <v>0</v>
      </c>
    </row>
    <row r="47" spans="1:6" ht="56.25">
      <c r="A47" s="177" t="s">
        <v>268</v>
      </c>
      <c r="B47" s="182" t="s">
        <v>140</v>
      </c>
      <c r="C47" s="109" t="s">
        <v>30</v>
      </c>
      <c r="D47" s="179">
        <v>2</v>
      </c>
      <c r="E47" s="180"/>
      <c r="F47" s="181">
        <f t="shared" ref="F47:F49" si="2">D47*E47</f>
        <v>0</v>
      </c>
    </row>
    <row r="48" spans="1:6" ht="101.25">
      <c r="A48" s="177" t="s">
        <v>272</v>
      </c>
      <c r="B48" s="182" t="s">
        <v>142</v>
      </c>
      <c r="C48" s="109" t="s">
        <v>30</v>
      </c>
      <c r="D48" s="179">
        <v>2</v>
      </c>
      <c r="E48" s="180"/>
      <c r="F48" s="181">
        <f t="shared" si="2"/>
        <v>0</v>
      </c>
    </row>
    <row r="49" spans="1:6" ht="67.5">
      <c r="A49" s="177" t="s">
        <v>273</v>
      </c>
      <c r="B49" s="182" t="s">
        <v>404</v>
      </c>
      <c r="C49" s="109" t="s">
        <v>30</v>
      </c>
      <c r="D49" s="179">
        <v>1</v>
      </c>
      <c r="E49" s="180"/>
      <c r="F49" s="181">
        <f t="shared" si="2"/>
        <v>0</v>
      </c>
    </row>
    <row r="50" spans="1:6" ht="90">
      <c r="A50" s="177" t="s">
        <v>275</v>
      </c>
      <c r="B50" s="182" t="s">
        <v>145</v>
      </c>
      <c r="C50" s="109" t="s">
        <v>30</v>
      </c>
      <c r="D50" s="179">
        <f>GENERADORES!K346</f>
        <v>1</v>
      </c>
      <c r="E50" s="180"/>
      <c r="F50" s="181">
        <f>D50*E50</f>
        <v>0</v>
      </c>
    </row>
    <row r="51" spans="1:6" ht="67.5">
      <c r="A51" s="177" t="s">
        <v>276</v>
      </c>
      <c r="B51" s="182" t="s">
        <v>369</v>
      </c>
      <c r="C51" s="109" t="s">
        <v>30</v>
      </c>
      <c r="D51" s="179">
        <f>GENERADORES!K369</f>
        <v>1</v>
      </c>
      <c r="E51" s="180"/>
      <c r="F51" s="181">
        <f t="shared" ref="F51:F52" si="3">D51*E51</f>
        <v>0</v>
      </c>
    </row>
    <row r="52" spans="1:6" ht="22.5">
      <c r="A52" s="177" t="s">
        <v>277</v>
      </c>
      <c r="B52" s="182" t="s">
        <v>383</v>
      </c>
      <c r="C52" s="109" t="s">
        <v>30</v>
      </c>
      <c r="D52" s="179">
        <v>23</v>
      </c>
      <c r="E52" s="180"/>
      <c r="F52" s="181">
        <f t="shared" si="3"/>
        <v>0</v>
      </c>
    </row>
    <row r="53" spans="1:6" ht="67.5">
      <c r="A53" s="177" t="s">
        <v>278</v>
      </c>
      <c r="B53" s="182" t="s">
        <v>86</v>
      </c>
      <c r="C53" s="109" t="s">
        <v>31</v>
      </c>
      <c r="D53" s="179">
        <v>18</v>
      </c>
      <c r="E53" s="180"/>
      <c r="F53" s="181">
        <f t="shared" si="0"/>
        <v>0</v>
      </c>
    </row>
    <row r="54" spans="1:6" ht="78.75">
      <c r="A54" s="177" t="s">
        <v>279</v>
      </c>
      <c r="B54" s="182" t="s">
        <v>291</v>
      </c>
      <c r="C54" s="109" t="s">
        <v>31</v>
      </c>
      <c r="D54" s="179">
        <v>18</v>
      </c>
      <c r="E54" s="180"/>
      <c r="F54" s="181">
        <f>D54*E54</f>
        <v>0</v>
      </c>
    </row>
    <row r="55" spans="1:6" ht="56.25">
      <c r="A55" s="177" t="s">
        <v>280</v>
      </c>
      <c r="B55" s="182" t="s">
        <v>371</v>
      </c>
      <c r="C55" s="109" t="s">
        <v>31</v>
      </c>
      <c r="D55" s="179">
        <v>18</v>
      </c>
      <c r="E55" s="180"/>
      <c r="F55" s="181">
        <f t="shared" si="0"/>
        <v>0</v>
      </c>
    </row>
    <row r="56" spans="1:6" ht="45">
      <c r="A56" s="177" t="s">
        <v>281</v>
      </c>
      <c r="B56" s="182" t="s">
        <v>372</v>
      </c>
      <c r="C56" s="109" t="s">
        <v>33</v>
      </c>
      <c r="D56" s="179">
        <f>GENERADORES!K460</f>
        <v>14.4</v>
      </c>
      <c r="E56" s="180"/>
      <c r="F56" s="181">
        <f t="shared" si="0"/>
        <v>0</v>
      </c>
    </row>
    <row r="57" spans="1:6" ht="22.5">
      <c r="A57" s="177" t="s">
        <v>282</v>
      </c>
      <c r="B57" s="293" t="s">
        <v>292</v>
      </c>
      <c r="C57" s="109" t="s">
        <v>30</v>
      </c>
      <c r="D57" s="292">
        <f>GENERADORES!K466</f>
        <v>1</v>
      </c>
      <c r="E57" s="180"/>
      <c r="F57" s="181">
        <f t="shared" si="0"/>
        <v>0</v>
      </c>
    </row>
    <row r="58" spans="1:6" ht="56.25">
      <c r="A58" s="177" t="s">
        <v>284</v>
      </c>
      <c r="B58" s="178" t="s">
        <v>303</v>
      </c>
      <c r="C58" s="179" t="s">
        <v>30</v>
      </c>
      <c r="D58" s="179">
        <v>1</v>
      </c>
      <c r="E58" s="180"/>
      <c r="F58" s="181">
        <f t="shared" si="0"/>
        <v>0</v>
      </c>
    </row>
    <row r="59" spans="1:6" ht="39.75" customHeight="1">
      <c r="A59" s="177" t="s">
        <v>285</v>
      </c>
      <c r="B59" s="182" t="s">
        <v>368</v>
      </c>
      <c r="C59" s="109" t="s">
        <v>30</v>
      </c>
      <c r="D59" s="179">
        <v>1</v>
      </c>
      <c r="E59" s="180"/>
      <c r="F59" s="181">
        <f t="shared" si="0"/>
        <v>0</v>
      </c>
    </row>
    <row r="60" spans="1:6" ht="150.75" customHeight="1">
      <c r="A60" s="177" t="s">
        <v>301</v>
      </c>
      <c r="B60" s="293" t="s">
        <v>400</v>
      </c>
      <c r="C60" s="109" t="s">
        <v>30</v>
      </c>
      <c r="D60" s="292">
        <f>GENERADORES!K471</f>
        <v>1</v>
      </c>
      <c r="E60" s="180"/>
      <c r="F60" s="181">
        <f t="shared" si="0"/>
        <v>0</v>
      </c>
    </row>
    <row r="61" spans="1:6">
      <c r="A61" s="294"/>
      <c r="B61" s="370" t="s">
        <v>399</v>
      </c>
      <c r="C61" s="370"/>
      <c r="D61" s="370"/>
      <c r="E61" s="370"/>
      <c r="F61" s="295">
        <f>SUM(F18:F60)</f>
        <v>0</v>
      </c>
    </row>
    <row r="62" spans="1:6">
      <c r="A62" s="371" t="s">
        <v>432</v>
      </c>
      <c r="B62" s="372"/>
      <c r="C62" s="372"/>
      <c r="D62" s="372"/>
      <c r="E62" s="372"/>
      <c r="F62" s="373"/>
    </row>
    <row r="63" spans="1:6" ht="33.75">
      <c r="A63" s="346" t="s">
        <v>437</v>
      </c>
      <c r="B63" s="351" t="s">
        <v>327</v>
      </c>
      <c r="C63" s="109" t="s">
        <v>31</v>
      </c>
      <c r="D63" s="108">
        <v>654.24</v>
      </c>
      <c r="E63" s="327"/>
      <c r="F63" s="106">
        <f t="shared" ref="F63:F76" si="4">E63*D63</f>
        <v>0</v>
      </c>
    </row>
    <row r="64" spans="1:6" ht="35.25" customHeight="1">
      <c r="A64" s="346" t="s">
        <v>438</v>
      </c>
      <c r="B64" s="351" t="s">
        <v>255</v>
      </c>
      <c r="C64" s="109" t="s">
        <v>32</v>
      </c>
      <c r="D64" s="108">
        <v>76.8</v>
      </c>
      <c r="E64" s="327"/>
      <c r="F64" s="106">
        <f t="shared" si="4"/>
        <v>0</v>
      </c>
    </row>
    <row r="65" spans="1:6" ht="61.5" customHeight="1">
      <c r="A65" s="346" t="s">
        <v>439</v>
      </c>
      <c r="B65" s="352" t="s">
        <v>253</v>
      </c>
      <c r="C65" s="109" t="s">
        <v>32</v>
      </c>
      <c r="D65" s="108">
        <v>57.6</v>
      </c>
      <c r="E65" s="327"/>
      <c r="F65" s="106">
        <f t="shared" si="4"/>
        <v>0</v>
      </c>
    </row>
    <row r="66" spans="1:6" ht="39" customHeight="1">
      <c r="A66" s="346" t="s">
        <v>440</v>
      </c>
      <c r="B66" s="347" t="s">
        <v>434</v>
      </c>
      <c r="C66" s="109" t="s">
        <v>31</v>
      </c>
      <c r="D66" s="108">
        <v>68.349999999999994</v>
      </c>
      <c r="E66" s="327"/>
      <c r="F66" s="106">
        <f t="shared" si="4"/>
        <v>0</v>
      </c>
    </row>
    <row r="67" spans="1:6" ht="56.25" customHeight="1">
      <c r="A67" s="346" t="s">
        <v>441</v>
      </c>
      <c r="B67" s="347" t="s">
        <v>470</v>
      </c>
      <c r="C67" s="348" t="s">
        <v>33</v>
      </c>
      <c r="D67" s="349">
        <v>100.8</v>
      </c>
      <c r="E67" s="356"/>
      <c r="F67" s="350">
        <f t="shared" si="4"/>
        <v>0</v>
      </c>
    </row>
    <row r="68" spans="1:6" ht="85.5" customHeight="1">
      <c r="A68" s="346" t="s">
        <v>442</v>
      </c>
      <c r="B68" s="347" t="s">
        <v>84</v>
      </c>
      <c r="C68" s="348" t="s">
        <v>31</v>
      </c>
      <c r="D68" s="349">
        <v>90.34</v>
      </c>
      <c r="E68" s="356"/>
      <c r="F68" s="350">
        <f t="shared" si="4"/>
        <v>0</v>
      </c>
    </row>
    <row r="69" spans="1:6" ht="33.75">
      <c r="A69" s="346" t="s">
        <v>443</v>
      </c>
      <c r="B69" s="347" t="s">
        <v>241</v>
      </c>
      <c r="C69" s="348" t="s">
        <v>33</v>
      </c>
      <c r="D69" s="349">
        <v>102.8</v>
      </c>
      <c r="E69" s="356"/>
      <c r="F69" s="350">
        <f t="shared" si="4"/>
        <v>0</v>
      </c>
    </row>
    <row r="70" spans="1:6" ht="106.5" customHeight="1">
      <c r="A70" s="346" t="s">
        <v>444</v>
      </c>
      <c r="B70" s="347" t="s">
        <v>377</v>
      </c>
      <c r="C70" s="348" t="s">
        <v>33</v>
      </c>
      <c r="D70" s="349">
        <v>150.80000000000001</v>
      </c>
      <c r="E70" s="356"/>
      <c r="F70" s="350">
        <f t="shared" si="4"/>
        <v>0</v>
      </c>
    </row>
    <row r="71" spans="1:6" ht="51" customHeight="1">
      <c r="A71" s="346" t="s">
        <v>445</v>
      </c>
      <c r="B71" s="352" t="s">
        <v>376</v>
      </c>
      <c r="C71" s="109" t="s">
        <v>33</v>
      </c>
      <c r="D71" s="108">
        <v>80.64</v>
      </c>
      <c r="E71" s="327"/>
      <c r="F71" s="106">
        <f t="shared" si="4"/>
        <v>0</v>
      </c>
    </row>
    <row r="72" spans="1:6" ht="45">
      <c r="A72" s="346" t="s">
        <v>446</v>
      </c>
      <c r="B72" s="352" t="s">
        <v>375</v>
      </c>
      <c r="C72" s="109" t="s">
        <v>32</v>
      </c>
      <c r="D72" s="108">
        <v>19.28</v>
      </c>
      <c r="E72" s="327"/>
      <c r="F72" s="106">
        <f t="shared" si="4"/>
        <v>0</v>
      </c>
    </row>
    <row r="73" spans="1:6" ht="33.75">
      <c r="A73" s="346" t="s">
        <v>447</v>
      </c>
      <c r="B73" s="347" t="s">
        <v>233</v>
      </c>
      <c r="C73" s="109" t="s">
        <v>32</v>
      </c>
      <c r="D73" s="108">
        <v>120.58</v>
      </c>
      <c r="E73" s="327"/>
      <c r="F73" s="106">
        <f t="shared" si="4"/>
        <v>0</v>
      </c>
    </row>
    <row r="74" spans="1:6" ht="67.5">
      <c r="A74" s="346" t="s">
        <v>448</v>
      </c>
      <c r="B74" s="353" t="s">
        <v>378</v>
      </c>
      <c r="C74" s="355" t="s">
        <v>31</v>
      </c>
      <c r="D74" s="355">
        <v>602.91</v>
      </c>
      <c r="E74" s="356"/>
      <c r="F74" s="350">
        <f t="shared" si="4"/>
        <v>0</v>
      </c>
    </row>
    <row r="75" spans="1:6" ht="63.75" customHeight="1">
      <c r="A75" s="346" t="s">
        <v>449</v>
      </c>
      <c r="B75" s="353" t="s">
        <v>229</v>
      </c>
      <c r="C75" s="330" t="s">
        <v>33</v>
      </c>
      <c r="D75" s="330">
        <v>206.08</v>
      </c>
      <c r="E75" s="327"/>
      <c r="F75" s="106">
        <f t="shared" si="4"/>
        <v>0</v>
      </c>
    </row>
    <row r="76" spans="1:6" ht="62.25" customHeight="1">
      <c r="A76" s="346" t="s">
        <v>450</v>
      </c>
      <c r="B76" s="353" t="s">
        <v>227</v>
      </c>
      <c r="C76" s="330" t="s">
        <v>30</v>
      </c>
      <c r="D76" s="330">
        <f>GENERADORES!K650</f>
        <v>8</v>
      </c>
      <c r="E76" s="327"/>
      <c r="F76" s="106">
        <f t="shared" si="4"/>
        <v>0</v>
      </c>
    </row>
    <row r="77" spans="1:6" ht="33.75">
      <c r="A77" s="346" t="s">
        <v>451</v>
      </c>
      <c r="B77" s="353" t="s">
        <v>379</v>
      </c>
      <c r="C77" s="330" t="s">
        <v>31</v>
      </c>
      <c r="D77" s="330">
        <v>103.04</v>
      </c>
      <c r="E77" s="327"/>
      <c r="F77" s="106">
        <f>E77*D77</f>
        <v>0</v>
      </c>
    </row>
    <row r="78" spans="1:6" ht="45">
      <c r="A78" s="346" t="s">
        <v>452</v>
      </c>
      <c r="B78" s="353" t="s">
        <v>333</v>
      </c>
      <c r="C78" s="330" t="s">
        <v>31</v>
      </c>
      <c r="D78" s="330">
        <v>103.04</v>
      </c>
      <c r="E78" s="327"/>
      <c r="F78" s="106">
        <f>E78*D78</f>
        <v>0</v>
      </c>
    </row>
    <row r="79" spans="1:6" ht="78.75">
      <c r="A79" s="346" t="s">
        <v>453</v>
      </c>
      <c r="B79" s="353" t="s">
        <v>221</v>
      </c>
      <c r="C79" s="330" t="s">
        <v>30</v>
      </c>
      <c r="D79" s="330">
        <f>GENERADORES!K669</f>
        <v>2</v>
      </c>
      <c r="E79" s="327"/>
      <c r="F79" s="106">
        <f t="shared" ref="F79:F86" si="5">D79*E79</f>
        <v>0</v>
      </c>
    </row>
    <row r="80" spans="1:6" ht="56.25">
      <c r="A80" s="346" t="s">
        <v>454</v>
      </c>
      <c r="B80" s="353" t="s">
        <v>398</v>
      </c>
      <c r="C80" s="330" t="s">
        <v>330</v>
      </c>
      <c r="D80" s="330">
        <f>GENERADORES!K675</f>
        <v>1</v>
      </c>
      <c r="E80" s="327"/>
      <c r="F80" s="106">
        <f t="shared" si="5"/>
        <v>0</v>
      </c>
    </row>
    <row r="81" spans="1:6" ht="56.25">
      <c r="A81" s="346" t="s">
        <v>459</v>
      </c>
      <c r="B81" s="354" t="s">
        <v>473</v>
      </c>
      <c r="C81" s="108" t="s">
        <v>33</v>
      </c>
      <c r="D81" s="108">
        <v>12</v>
      </c>
      <c r="E81" s="105"/>
      <c r="F81" s="106">
        <f t="shared" si="5"/>
        <v>0</v>
      </c>
    </row>
    <row r="82" spans="1:6" ht="45">
      <c r="A82" s="346" t="s">
        <v>460</v>
      </c>
      <c r="B82" s="354" t="s">
        <v>435</v>
      </c>
      <c r="C82" s="108" t="s">
        <v>33</v>
      </c>
      <c r="D82" s="108">
        <v>13.8</v>
      </c>
      <c r="E82" s="105"/>
      <c r="F82" s="106">
        <f t="shared" si="5"/>
        <v>0</v>
      </c>
    </row>
    <row r="83" spans="1:6" ht="33.75">
      <c r="A83" s="346" t="s">
        <v>465</v>
      </c>
      <c r="B83" s="352" t="s">
        <v>472</v>
      </c>
      <c r="C83" s="102" t="s">
        <v>31</v>
      </c>
      <c r="D83" s="104">
        <v>33.54</v>
      </c>
      <c r="E83" s="105"/>
      <c r="F83" s="106">
        <f>E83*D83</f>
        <v>0</v>
      </c>
    </row>
    <row r="84" spans="1:6" ht="45">
      <c r="A84" s="346" t="s">
        <v>461</v>
      </c>
      <c r="B84" s="354" t="s">
        <v>167</v>
      </c>
      <c r="C84" s="108" t="s">
        <v>33</v>
      </c>
      <c r="D84" s="108">
        <v>7.48</v>
      </c>
      <c r="E84" s="105"/>
      <c r="F84" s="106">
        <f t="shared" si="5"/>
        <v>0</v>
      </c>
    </row>
    <row r="85" spans="1:6" ht="45">
      <c r="A85" s="346" t="s">
        <v>462</v>
      </c>
      <c r="B85" s="354" t="s">
        <v>436</v>
      </c>
      <c r="C85" s="108" t="s">
        <v>31</v>
      </c>
      <c r="D85" s="108">
        <v>48.21</v>
      </c>
      <c r="E85" s="105"/>
      <c r="F85" s="106">
        <f t="shared" si="5"/>
        <v>0</v>
      </c>
    </row>
    <row r="86" spans="1:6" ht="90">
      <c r="A86" s="346" t="s">
        <v>463</v>
      </c>
      <c r="B86" s="347" t="s">
        <v>161</v>
      </c>
      <c r="C86" s="348" t="s">
        <v>31</v>
      </c>
      <c r="D86" s="349">
        <f>12*3</f>
        <v>36</v>
      </c>
      <c r="E86" s="368"/>
      <c r="F86" s="350">
        <f t="shared" si="5"/>
        <v>0</v>
      </c>
    </row>
    <row r="87" spans="1:6" ht="56.25">
      <c r="A87" s="346" t="s">
        <v>464</v>
      </c>
      <c r="B87" s="352" t="s">
        <v>381</v>
      </c>
      <c r="C87" s="102" t="s">
        <v>31</v>
      </c>
      <c r="D87" s="104">
        <v>100</v>
      </c>
      <c r="E87" s="105"/>
      <c r="F87" s="106">
        <f t="shared" ref="F87" si="6">E87*D87</f>
        <v>0</v>
      </c>
    </row>
    <row r="88" spans="1:6" ht="56.25" customHeight="1">
      <c r="A88" s="346" t="s">
        <v>465</v>
      </c>
      <c r="B88" s="352" t="s">
        <v>393</v>
      </c>
      <c r="C88" s="102" t="s">
        <v>31</v>
      </c>
      <c r="D88" s="104">
        <f>GENERADORES!K828</f>
        <v>29.599999999999998</v>
      </c>
      <c r="E88" s="105"/>
      <c r="F88" s="106">
        <f>E88*D88</f>
        <v>0</v>
      </c>
    </row>
    <row r="89" spans="1:6">
      <c r="A89" s="379" t="s">
        <v>433</v>
      </c>
      <c r="B89" s="380"/>
      <c r="C89" s="380"/>
      <c r="D89" s="380"/>
      <c r="E89" s="381"/>
      <c r="F89" s="331">
        <f>SUM(F63:F88)</f>
        <v>0</v>
      </c>
    </row>
    <row r="90" spans="1:6" ht="12.75">
      <c r="A90" s="385" t="s">
        <v>409</v>
      </c>
      <c r="B90" s="386"/>
      <c r="C90" s="386"/>
      <c r="D90" s="386"/>
      <c r="E90" s="386"/>
      <c r="F90" s="387"/>
    </row>
    <row r="91" spans="1:6" ht="57" customHeight="1">
      <c r="A91" s="102" t="s">
        <v>410</v>
      </c>
      <c r="B91" s="297" t="s">
        <v>427</v>
      </c>
      <c r="C91" s="102" t="s">
        <v>31</v>
      </c>
      <c r="D91" s="104">
        <v>160</v>
      </c>
      <c r="E91" s="105"/>
      <c r="F91" s="327">
        <f t="shared" ref="F91:F98" si="7">E91*D91</f>
        <v>0</v>
      </c>
    </row>
    <row r="92" spans="1:6" ht="39" customHeight="1">
      <c r="A92" s="102" t="s">
        <v>411</v>
      </c>
      <c r="B92" s="297" t="s">
        <v>426</v>
      </c>
      <c r="C92" s="102" t="s">
        <v>30</v>
      </c>
      <c r="D92" s="104">
        <v>1</v>
      </c>
      <c r="E92" s="105"/>
      <c r="F92" s="327">
        <f t="shared" si="7"/>
        <v>0</v>
      </c>
    </row>
    <row r="93" spans="1:6" ht="33.75">
      <c r="A93" s="102" t="s">
        <v>412</v>
      </c>
      <c r="B93" s="297" t="s">
        <v>425</v>
      </c>
      <c r="C93" s="102" t="s">
        <v>30</v>
      </c>
      <c r="D93" s="104">
        <v>1</v>
      </c>
      <c r="E93" s="105"/>
      <c r="F93" s="327">
        <f t="shared" si="7"/>
        <v>0</v>
      </c>
    </row>
    <row r="94" spans="1:6" ht="33.75">
      <c r="A94" s="102" t="s">
        <v>413</v>
      </c>
      <c r="B94" s="297" t="s">
        <v>424</v>
      </c>
      <c r="C94" s="102" t="s">
        <v>30</v>
      </c>
      <c r="D94" s="104">
        <v>1</v>
      </c>
      <c r="E94" s="105"/>
      <c r="F94" s="327">
        <f t="shared" si="7"/>
        <v>0</v>
      </c>
    </row>
    <row r="95" spans="1:6" ht="33.75">
      <c r="A95" s="102" t="s">
        <v>414</v>
      </c>
      <c r="B95" s="297" t="s">
        <v>423</v>
      </c>
      <c r="C95" s="102" t="s">
        <v>30</v>
      </c>
      <c r="D95" s="104">
        <v>1</v>
      </c>
      <c r="E95" s="105"/>
      <c r="F95" s="327">
        <f t="shared" si="7"/>
        <v>0</v>
      </c>
    </row>
    <row r="96" spans="1:6" ht="33.75">
      <c r="A96" s="102" t="s">
        <v>415</v>
      </c>
      <c r="B96" s="297" t="s">
        <v>422</v>
      </c>
      <c r="C96" s="102" t="s">
        <v>30</v>
      </c>
      <c r="D96" s="104">
        <v>1</v>
      </c>
      <c r="E96" s="105"/>
      <c r="F96" s="327">
        <f t="shared" si="7"/>
        <v>0</v>
      </c>
    </row>
    <row r="97" spans="1:6" ht="33.75">
      <c r="A97" s="102" t="s">
        <v>416</v>
      </c>
      <c r="B97" s="297" t="s">
        <v>421</v>
      </c>
      <c r="C97" s="102" t="s">
        <v>30</v>
      </c>
      <c r="D97" s="104">
        <v>1</v>
      </c>
      <c r="E97" s="105"/>
      <c r="F97" s="327">
        <f t="shared" si="7"/>
        <v>0</v>
      </c>
    </row>
    <row r="98" spans="1:6" ht="33.75">
      <c r="A98" s="102" t="s">
        <v>417</v>
      </c>
      <c r="B98" s="297" t="s">
        <v>420</v>
      </c>
      <c r="C98" s="102" t="s">
        <v>30</v>
      </c>
      <c r="D98" s="104">
        <v>1</v>
      </c>
      <c r="E98" s="105"/>
      <c r="F98" s="327">
        <f t="shared" si="7"/>
        <v>0</v>
      </c>
    </row>
    <row r="99" spans="1:6" ht="48" customHeight="1">
      <c r="A99" s="102" t="s">
        <v>466</v>
      </c>
      <c r="B99" s="297" t="s">
        <v>380</v>
      </c>
      <c r="C99" s="102" t="s">
        <v>30</v>
      </c>
      <c r="D99" s="104">
        <v>2</v>
      </c>
      <c r="E99" s="105"/>
      <c r="F99" s="327">
        <f>E99*D99</f>
        <v>0</v>
      </c>
    </row>
    <row r="100" spans="1:6" ht="90">
      <c r="A100" s="102" t="s">
        <v>482</v>
      </c>
      <c r="B100" s="297" t="s">
        <v>481</v>
      </c>
      <c r="C100" s="102" t="s">
        <v>30</v>
      </c>
      <c r="D100" s="104">
        <v>3</v>
      </c>
      <c r="E100" s="105"/>
      <c r="F100" s="327">
        <f t="shared" ref="F100" si="8">D100*E100</f>
        <v>0</v>
      </c>
    </row>
    <row r="101" spans="1:6">
      <c r="A101" s="379" t="s">
        <v>396</v>
      </c>
      <c r="B101" s="380"/>
      <c r="C101" s="380"/>
      <c r="D101" s="380"/>
      <c r="E101" s="381"/>
      <c r="F101" s="331">
        <f>SUM(F91:F100)</f>
        <v>0</v>
      </c>
    </row>
    <row r="102" spans="1:6" ht="12.75">
      <c r="A102" s="385" t="s">
        <v>394</v>
      </c>
      <c r="B102" s="386"/>
      <c r="C102" s="386"/>
      <c r="D102" s="386"/>
      <c r="E102" s="386"/>
      <c r="F102" s="387"/>
    </row>
    <row r="103" spans="1:6" ht="47.25" customHeight="1">
      <c r="A103" s="102" t="s">
        <v>467</v>
      </c>
      <c r="B103" s="297" t="s">
        <v>299</v>
      </c>
      <c r="C103" s="102" t="s">
        <v>30</v>
      </c>
      <c r="D103" s="104">
        <v>3</v>
      </c>
      <c r="E103" s="105"/>
      <c r="F103" s="327">
        <f t="shared" ref="F103:F105" si="9">E103*D103</f>
        <v>0</v>
      </c>
    </row>
    <row r="104" spans="1:6" ht="51" customHeight="1">
      <c r="A104" s="102" t="s">
        <v>468</v>
      </c>
      <c r="B104" s="297" t="s">
        <v>476</v>
      </c>
      <c r="C104" s="102" t="s">
        <v>330</v>
      </c>
      <c r="D104" s="104">
        <v>1</v>
      </c>
      <c r="E104" s="105"/>
      <c r="F104" s="327">
        <f t="shared" si="9"/>
        <v>0</v>
      </c>
    </row>
    <row r="105" spans="1:6" ht="34.5" customHeight="1">
      <c r="A105" s="102" t="s">
        <v>469</v>
      </c>
      <c r="B105" s="297" t="s">
        <v>418</v>
      </c>
      <c r="C105" s="102" t="s">
        <v>30</v>
      </c>
      <c r="D105" s="104">
        <f>GENERADORES!K805</f>
        <v>1</v>
      </c>
      <c r="E105" s="105"/>
      <c r="F105" s="327">
        <f t="shared" si="9"/>
        <v>0</v>
      </c>
    </row>
    <row r="106" spans="1:6" ht="12.75">
      <c r="A106" s="382" t="s">
        <v>395</v>
      </c>
      <c r="B106" s="383"/>
      <c r="C106" s="383"/>
      <c r="D106" s="383"/>
      <c r="E106" s="384"/>
      <c r="F106" s="296">
        <f>SUM(F103:F105)</f>
        <v>0</v>
      </c>
    </row>
    <row r="107" spans="1:6">
      <c r="A107" s="376" t="s">
        <v>351</v>
      </c>
      <c r="B107" s="377"/>
      <c r="C107" s="377"/>
      <c r="D107" s="377"/>
      <c r="E107" s="377"/>
      <c r="F107" s="378"/>
    </row>
    <row r="108" spans="1:6" ht="96">
      <c r="A108" s="102" t="s">
        <v>312</v>
      </c>
      <c r="B108" s="344" t="s">
        <v>357</v>
      </c>
      <c r="C108" s="102" t="s">
        <v>294</v>
      </c>
      <c r="D108" s="104">
        <f>GENERADORES!K1017</f>
        <v>1</v>
      </c>
      <c r="E108" s="105"/>
      <c r="F108" s="106">
        <f>E108*D108</f>
        <v>0</v>
      </c>
    </row>
    <row r="109" spans="1:6" ht="82.5" customHeight="1">
      <c r="A109" s="102" t="s">
        <v>352</v>
      </c>
      <c r="B109" s="344" t="s">
        <v>358</v>
      </c>
      <c r="C109" s="102" t="s">
        <v>294</v>
      </c>
      <c r="D109" s="104">
        <v>1</v>
      </c>
      <c r="E109" s="105"/>
      <c r="F109" s="106">
        <f t="shared" ref="F109:F113" si="10">E109*D109</f>
        <v>0</v>
      </c>
    </row>
    <row r="110" spans="1:6" ht="336">
      <c r="A110" s="102" t="s">
        <v>353</v>
      </c>
      <c r="B110" s="344" t="s">
        <v>359</v>
      </c>
      <c r="C110" s="102" t="s">
        <v>294</v>
      </c>
      <c r="D110" s="104">
        <v>1</v>
      </c>
      <c r="E110" s="105"/>
      <c r="F110" s="106">
        <f t="shared" si="10"/>
        <v>0</v>
      </c>
    </row>
    <row r="111" spans="1:6" ht="72">
      <c r="A111" s="102" t="s">
        <v>354</v>
      </c>
      <c r="B111" s="344" t="s">
        <v>360</v>
      </c>
      <c r="C111" s="102" t="s">
        <v>294</v>
      </c>
      <c r="D111" s="104">
        <v>1</v>
      </c>
      <c r="E111" s="105"/>
      <c r="F111" s="106">
        <f>E111*D111</f>
        <v>0</v>
      </c>
    </row>
    <row r="112" spans="1:6" ht="357" customHeight="1">
      <c r="A112" s="102" t="s">
        <v>355</v>
      </c>
      <c r="B112" s="344" t="s">
        <v>362</v>
      </c>
      <c r="C112" s="102" t="s">
        <v>30</v>
      </c>
      <c r="D112" s="104">
        <v>1</v>
      </c>
      <c r="E112" s="105"/>
      <c r="F112" s="106">
        <f t="shared" si="10"/>
        <v>0</v>
      </c>
    </row>
    <row r="113" spans="1:6" ht="46.5" customHeight="1">
      <c r="A113" s="102" t="s">
        <v>356</v>
      </c>
      <c r="B113" s="344" t="s">
        <v>361</v>
      </c>
      <c r="C113" s="102" t="s">
        <v>294</v>
      </c>
      <c r="D113" s="104">
        <v>1</v>
      </c>
      <c r="E113" s="105"/>
      <c r="F113" s="106">
        <f t="shared" si="10"/>
        <v>0</v>
      </c>
    </row>
    <row r="114" spans="1:6">
      <c r="A114" s="379" t="s">
        <v>295</v>
      </c>
      <c r="B114" s="380"/>
      <c r="C114" s="380"/>
      <c r="D114" s="380"/>
      <c r="E114" s="381"/>
      <c r="F114" s="107">
        <f>SUM(F108:F113)</f>
        <v>0</v>
      </c>
    </row>
    <row r="115" spans="1:6" ht="13.5" thickBot="1">
      <c r="A115" s="110"/>
      <c r="B115" s="111"/>
      <c r="D115" s="7"/>
      <c r="E115" s="7"/>
    </row>
    <row r="116" spans="1:6" ht="15.75" thickBot="1">
      <c r="A116" s="110"/>
      <c r="B116" s="374" t="s">
        <v>62</v>
      </c>
      <c r="C116" s="375"/>
      <c r="D116" s="375"/>
      <c r="E116" s="375"/>
      <c r="F116" s="342">
        <f>F16+F61+F106+F114+F89+F101</f>
        <v>0</v>
      </c>
    </row>
    <row r="118" spans="1:6" ht="12.75">
      <c r="A118" s="110"/>
      <c r="B118" s="112"/>
      <c r="D118" s="7"/>
      <c r="E118" s="113" t="s">
        <v>34</v>
      </c>
      <c r="F118" s="114">
        <f>F116*0.16</f>
        <v>0</v>
      </c>
    </row>
    <row r="119" spans="1:6" ht="12.75">
      <c r="A119" s="110"/>
      <c r="B119" s="112"/>
      <c r="D119" s="7"/>
      <c r="E119" s="115" t="s">
        <v>35</v>
      </c>
      <c r="F119" s="116">
        <f>F116+F118</f>
        <v>0</v>
      </c>
    </row>
    <row r="123" spans="1:6">
      <c r="F123" s="369"/>
    </row>
  </sheetData>
  <mergeCells count="21">
    <mergeCell ref="D8:E8"/>
    <mergeCell ref="B7:E7"/>
    <mergeCell ref="A1:F1"/>
    <mergeCell ref="A2:F2"/>
    <mergeCell ref="A4:F4"/>
    <mergeCell ref="A5:F5"/>
    <mergeCell ref="A6:F6"/>
    <mergeCell ref="A62:F62"/>
    <mergeCell ref="A10:F10"/>
    <mergeCell ref="A11:F11"/>
    <mergeCell ref="A16:E16"/>
    <mergeCell ref="A17:F17"/>
    <mergeCell ref="B61:E61"/>
    <mergeCell ref="A114:E114"/>
    <mergeCell ref="B116:E116"/>
    <mergeCell ref="A89:E89"/>
    <mergeCell ref="A90:F90"/>
    <mergeCell ref="A101:E101"/>
    <mergeCell ref="A102:F102"/>
    <mergeCell ref="A106:E106"/>
    <mergeCell ref="A107:F107"/>
  </mergeCells>
  <phoneticPr fontId="26" type="noConversion"/>
  <pageMargins left="0.7" right="0.7" top="0.75" bottom="0.75" header="0.3" footer="0.3"/>
  <pageSetup scale="94" orientation="portrait" r:id="rId1"/>
  <colBreaks count="1" manualBreakCount="1">
    <brk id="6" max="1048575" man="1"/>
  </colBreaks>
  <drawing r:id="rId2"/>
</worksheet>
</file>

<file path=xl/worksheets/sheet3.xml><?xml version="1.0" encoding="utf-8"?>
<worksheet xmlns="http://schemas.openxmlformats.org/spreadsheetml/2006/main" xmlns:r="http://schemas.openxmlformats.org/officeDocument/2006/relationships">
  <dimension ref="A1:L1023"/>
  <sheetViews>
    <sheetView view="pageBreakPreview" topLeftCell="A345" zoomScale="70" zoomScaleSheetLayoutView="70" workbookViewId="0">
      <selection activeCell="H389" sqref="H389"/>
    </sheetView>
  </sheetViews>
  <sheetFormatPr baseColWidth="10" defaultRowHeight="12"/>
  <cols>
    <col min="1" max="1" width="12.25" customWidth="1"/>
    <col min="2" max="3" width="0" hidden="1" customWidth="1"/>
    <col min="4" max="4" width="46.75" customWidth="1"/>
    <col min="5" max="5" width="14.25" customWidth="1"/>
    <col min="6" max="6" width="8.125" customWidth="1"/>
    <col min="7" max="7" width="10.25" customWidth="1"/>
    <col min="8" max="8" width="8.25" customWidth="1"/>
    <col min="9" max="9" width="9.375" customWidth="1"/>
    <col min="10" max="10" width="9.5" customWidth="1"/>
    <col min="11" max="11" width="11.125" customWidth="1"/>
    <col min="12" max="12" width="77.375" customWidth="1"/>
  </cols>
  <sheetData>
    <row r="1" spans="1:12" ht="15.75">
      <c r="C1" s="4" t="s">
        <v>1</v>
      </c>
      <c r="D1" s="431" t="s">
        <v>2</v>
      </c>
      <c r="E1" s="431"/>
      <c r="F1" s="5"/>
      <c r="G1" s="5" t="s">
        <v>3</v>
      </c>
      <c r="H1" s="5"/>
      <c r="J1" s="6"/>
      <c r="K1" s="6"/>
      <c r="L1" s="7"/>
    </row>
    <row r="2" spans="1:12" ht="12.75">
      <c r="C2" t="s">
        <v>4</v>
      </c>
      <c r="D2" s="432"/>
      <c r="E2" s="432"/>
      <c r="F2" s="432"/>
      <c r="J2" s="6"/>
      <c r="K2" s="6"/>
      <c r="L2" s="7"/>
    </row>
    <row r="3" spans="1:12" ht="12.75">
      <c r="C3" t="s">
        <v>5</v>
      </c>
      <c r="D3" s="433" t="s">
        <v>6</v>
      </c>
      <c r="E3" s="433"/>
      <c r="F3" s="8"/>
      <c r="G3" s="8" t="s">
        <v>7</v>
      </c>
      <c r="H3" s="8"/>
      <c r="I3" s="9"/>
      <c r="J3" s="515"/>
      <c r="K3" s="515"/>
      <c r="L3" s="515"/>
    </row>
    <row r="4" spans="1:12" ht="12.75">
      <c r="D4" s="10" t="s">
        <v>8</v>
      </c>
      <c r="E4" s="10"/>
      <c r="F4" s="10"/>
      <c r="G4" s="10"/>
      <c r="H4" s="10"/>
      <c r="I4" s="9"/>
      <c r="J4" s="11"/>
      <c r="K4" s="11"/>
      <c r="L4" s="12"/>
    </row>
    <row r="5" spans="1:12" ht="15">
      <c r="D5" s="13"/>
      <c r="G5" s="435" t="s">
        <v>9</v>
      </c>
      <c r="H5" s="435"/>
      <c r="I5" s="435"/>
      <c r="J5" s="40" t="s">
        <v>19</v>
      </c>
      <c r="K5" s="6"/>
      <c r="L5" s="7"/>
    </row>
    <row r="6" spans="1:12" ht="15">
      <c r="G6" s="14"/>
      <c r="J6" s="15"/>
      <c r="K6" s="15"/>
      <c r="L6" s="16"/>
    </row>
    <row r="7" spans="1:12" ht="15">
      <c r="A7" s="17"/>
      <c r="B7" s="17"/>
      <c r="C7" s="17"/>
      <c r="D7" s="17"/>
      <c r="G7" s="14"/>
      <c r="J7" s="6"/>
      <c r="K7" s="6"/>
      <c r="L7" s="18"/>
    </row>
    <row r="8" spans="1:12" ht="15">
      <c r="A8" s="17"/>
      <c r="B8" s="17"/>
      <c r="C8" s="17"/>
      <c r="D8" s="436" t="s">
        <v>10</v>
      </c>
      <c r="E8" s="436"/>
      <c r="F8" s="19"/>
      <c r="G8" s="14"/>
      <c r="H8" s="494"/>
      <c r="I8" s="494"/>
      <c r="J8" s="17"/>
      <c r="K8" s="17"/>
      <c r="L8" s="17"/>
    </row>
    <row r="9" spans="1:12" ht="15">
      <c r="A9" s="17"/>
      <c r="B9" s="17"/>
      <c r="C9" s="17"/>
      <c r="D9" s="13"/>
      <c r="E9" s="17"/>
      <c r="F9" s="17"/>
      <c r="G9" s="14"/>
      <c r="H9" s="20"/>
      <c r="I9" s="21"/>
      <c r="J9" s="17"/>
      <c r="K9" s="17"/>
      <c r="L9" s="17"/>
    </row>
    <row r="10" spans="1:12" ht="15">
      <c r="A10" s="17"/>
      <c r="B10" s="17"/>
      <c r="C10" s="17"/>
      <c r="D10" s="13"/>
      <c r="E10" s="17"/>
      <c r="F10" s="17"/>
      <c r="G10" s="14"/>
      <c r="H10" s="22"/>
      <c r="I10" s="20"/>
      <c r="J10" s="17"/>
      <c r="K10" s="17"/>
      <c r="L10" s="17"/>
    </row>
    <row r="11" spans="1:12">
      <c r="A11" s="418" t="s">
        <v>0</v>
      </c>
      <c r="B11" s="418"/>
      <c r="C11" s="418"/>
      <c r="D11" s="418" t="s">
        <v>11</v>
      </c>
      <c r="E11" s="418" t="s">
        <v>12</v>
      </c>
      <c r="F11" s="429" t="s">
        <v>13</v>
      </c>
      <c r="G11" s="429" t="s">
        <v>13</v>
      </c>
      <c r="H11" s="429" t="s">
        <v>14</v>
      </c>
      <c r="I11" s="418" t="s">
        <v>15</v>
      </c>
      <c r="J11" s="418" t="s">
        <v>16</v>
      </c>
      <c r="K11" s="418" t="s">
        <v>17</v>
      </c>
      <c r="L11" s="418" t="s">
        <v>18</v>
      </c>
    </row>
    <row r="12" spans="1:12">
      <c r="A12" s="418"/>
      <c r="B12" s="418"/>
      <c r="C12" s="418"/>
      <c r="D12" s="418"/>
      <c r="E12" s="418"/>
      <c r="F12" s="430"/>
      <c r="G12" s="430"/>
      <c r="H12" s="430"/>
      <c r="I12" s="418"/>
      <c r="J12" s="418"/>
      <c r="K12" s="418"/>
      <c r="L12" s="418"/>
    </row>
    <row r="13" spans="1:12" ht="12.75" customHeight="1">
      <c r="A13" s="527" t="s">
        <v>37</v>
      </c>
      <c r="B13" s="527"/>
      <c r="C13" s="527"/>
      <c r="D13" s="471" t="s">
        <v>39</v>
      </c>
      <c r="E13" s="516"/>
      <c r="F13" s="44"/>
      <c r="G13" s="27"/>
      <c r="H13" s="24"/>
      <c r="I13" s="28"/>
      <c r="J13" s="24"/>
      <c r="K13" s="25"/>
      <c r="L13" s="452"/>
    </row>
    <row r="14" spans="1:12" ht="12.75">
      <c r="A14" s="528"/>
      <c r="B14" s="528"/>
      <c r="C14" s="528"/>
      <c r="D14" s="488"/>
      <c r="E14" s="517"/>
      <c r="F14" s="41"/>
      <c r="G14" s="41"/>
      <c r="H14" s="27"/>
      <c r="I14" s="24"/>
      <c r="J14" s="24"/>
      <c r="K14" s="25"/>
      <c r="L14" s="453"/>
    </row>
    <row r="15" spans="1:12" ht="12.75">
      <c r="A15" s="528"/>
      <c r="B15" s="528"/>
      <c r="C15" s="528"/>
      <c r="D15" s="488"/>
      <c r="E15" s="516"/>
      <c r="F15" s="26"/>
      <c r="G15" s="26"/>
      <c r="H15" s="27"/>
      <c r="I15" s="28"/>
      <c r="J15" s="24"/>
      <c r="K15" s="25"/>
      <c r="L15" s="453"/>
    </row>
    <row r="16" spans="1:12" ht="12.75">
      <c r="A16" s="528"/>
      <c r="B16" s="528"/>
      <c r="C16" s="528"/>
      <c r="D16" s="488"/>
      <c r="E16" s="517"/>
      <c r="F16" s="26"/>
      <c r="G16" s="26"/>
      <c r="H16" s="24"/>
      <c r="I16" s="24"/>
      <c r="J16" s="24"/>
      <c r="K16" s="25"/>
      <c r="L16" s="453"/>
    </row>
    <row r="17" spans="1:12" ht="12.75">
      <c r="A17" s="528"/>
      <c r="B17" s="528"/>
      <c r="C17" s="528"/>
      <c r="D17" s="489"/>
      <c r="E17" s="516"/>
      <c r="F17" s="26"/>
      <c r="G17" s="26"/>
      <c r="H17" s="27"/>
      <c r="I17" s="28"/>
      <c r="J17" s="28"/>
      <c r="K17" s="319">
        <v>2</v>
      </c>
      <c r="L17" s="453"/>
    </row>
    <row r="18" spans="1:12" ht="12.75">
      <c r="A18" s="64"/>
      <c r="B18" s="64"/>
      <c r="C18" s="64"/>
      <c r="D18" s="31"/>
      <c r="E18" s="517"/>
      <c r="F18" s="26"/>
      <c r="G18" s="26"/>
      <c r="H18" s="27"/>
      <c r="I18" s="28"/>
      <c r="J18" s="29"/>
      <c r="K18" s="29"/>
      <c r="L18" s="453"/>
    </row>
    <row r="19" spans="1:12" ht="12" customHeight="1">
      <c r="A19" s="527" t="s">
        <v>38</v>
      </c>
      <c r="B19" s="64"/>
      <c r="C19" s="64"/>
      <c r="D19" s="490" t="s">
        <v>313</v>
      </c>
      <c r="E19" s="23"/>
      <c r="F19" s="29"/>
      <c r="G19" s="29"/>
      <c r="H19" s="29"/>
      <c r="I19" s="29"/>
      <c r="J19" s="29"/>
      <c r="K19" s="29"/>
      <c r="L19" s="453"/>
    </row>
    <row r="20" spans="1:12" ht="12" customHeight="1">
      <c r="A20" s="528"/>
      <c r="B20" s="64"/>
      <c r="C20" s="64"/>
      <c r="D20" s="491"/>
      <c r="E20" s="23"/>
      <c r="F20" s="29"/>
      <c r="G20" s="29"/>
      <c r="H20" s="29"/>
      <c r="I20" s="29"/>
      <c r="J20" s="29"/>
      <c r="K20" s="29"/>
      <c r="L20" s="453"/>
    </row>
    <row r="21" spans="1:12" ht="12.75">
      <c r="A21" s="528"/>
      <c r="B21" s="64"/>
      <c r="C21" s="64"/>
      <c r="D21" s="491"/>
      <c r="E21" s="23"/>
      <c r="F21" s="26"/>
      <c r="G21" s="26"/>
      <c r="H21" s="32"/>
      <c r="I21" s="33"/>
      <c r="J21" s="24"/>
      <c r="K21" s="25"/>
      <c r="L21" s="453"/>
    </row>
    <row r="22" spans="1:12" ht="14.25" customHeight="1">
      <c r="A22" s="528"/>
      <c r="B22" s="64"/>
      <c r="C22" s="64"/>
      <c r="D22" s="491"/>
      <c r="E22" s="23"/>
      <c r="F22" s="24"/>
      <c r="H22" s="24"/>
      <c r="J22" s="29"/>
      <c r="K22" s="319">
        <v>3</v>
      </c>
      <c r="L22" s="453"/>
    </row>
    <row r="23" spans="1:12" ht="12.75">
      <c r="A23" s="528"/>
      <c r="B23" s="64"/>
      <c r="C23" s="64"/>
      <c r="D23" s="491"/>
      <c r="E23" s="23"/>
      <c r="F23" s="24"/>
      <c r="G23" s="24"/>
      <c r="H23" s="24"/>
      <c r="I23" s="34"/>
      <c r="J23" s="512"/>
      <c r="K23" s="513"/>
      <c r="L23" s="453"/>
    </row>
    <row r="24" spans="1:12" ht="12.75">
      <c r="A24" s="529"/>
      <c r="B24" s="64"/>
      <c r="C24" s="64"/>
      <c r="D24" s="492"/>
      <c r="E24" s="23"/>
      <c r="F24" s="24"/>
      <c r="G24" s="24"/>
      <c r="H24" s="24"/>
      <c r="I24" s="34"/>
      <c r="J24" s="24"/>
      <c r="K24" s="25"/>
      <c r="L24" s="453"/>
    </row>
    <row r="25" spans="1:12" ht="12.75">
      <c r="A25" s="64"/>
      <c r="B25" s="64"/>
      <c r="C25" s="64"/>
      <c r="D25" s="31"/>
      <c r="E25" s="23"/>
      <c r="F25" s="24"/>
      <c r="G25" s="24"/>
      <c r="H25" s="34"/>
      <c r="I25" s="34"/>
      <c r="J25" s="34"/>
      <c r="K25" s="42"/>
      <c r="L25" s="453"/>
    </row>
    <row r="26" spans="1:12" ht="12.75">
      <c r="A26" s="64"/>
      <c r="B26" s="64"/>
      <c r="C26" s="64"/>
      <c r="D26" s="35"/>
      <c r="E26" s="23"/>
      <c r="F26" s="24"/>
      <c r="G26" s="24"/>
      <c r="H26" s="24"/>
      <c r="I26" s="24"/>
      <c r="J26" s="36"/>
      <c r="K26" s="25"/>
      <c r="L26" s="453"/>
    </row>
    <row r="27" spans="1:12" ht="12.75" customHeight="1">
      <c r="A27" s="518" t="s">
        <v>320</v>
      </c>
      <c r="B27" s="519"/>
      <c r="C27" s="520"/>
      <c r="D27" s="471" t="s">
        <v>72</v>
      </c>
      <c r="E27" s="30"/>
      <c r="F27" s="30"/>
      <c r="G27" s="30"/>
      <c r="H27" s="30">
        <v>0.8</v>
      </c>
      <c r="I27" s="30">
        <v>0.6</v>
      </c>
      <c r="J27" s="30"/>
      <c r="K27" s="30"/>
      <c r="L27" s="453"/>
    </row>
    <row r="28" spans="1:12" ht="12.75" customHeight="1">
      <c r="A28" s="521"/>
      <c r="B28" s="522"/>
      <c r="C28" s="523"/>
      <c r="D28" s="488"/>
      <c r="E28" s="30"/>
      <c r="F28" s="44"/>
      <c r="G28" s="44"/>
      <c r="H28" s="44">
        <v>0.6</v>
      </c>
      <c r="I28" s="30">
        <v>2</v>
      </c>
      <c r="J28" s="43"/>
      <c r="K28" s="30"/>
      <c r="L28" s="453"/>
    </row>
    <row r="29" spans="1:12" ht="12.75" customHeight="1">
      <c r="A29" s="521"/>
      <c r="B29" s="522"/>
      <c r="C29" s="523"/>
      <c r="D29" s="488"/>
      <c r="E29" s="30"/>
      <c r="F29" s="30"/>
      <c r="G29" s="30"/>
      <c r="H29" s="30">
        <v>0.1</v>
      </c>
      <c r="I29" s="30">
        <v>0.1</v>
      </c>
      <c r="J29" s="30"/>
      <c r="K29" s="30"/>
      <c r="L29" s="453"/>
    </row>
    <row r="30" spans="1:12" ht="12.75" customHeight="1">
      <c r="A30" s="521"/>
      <c r="B30" s="522"/>
      <c r="C30" s="523"/>
      <c r="D30" s="488"/>
      <c r="E30" s="30"/>
      <c r="F30" s="30"/>
      <c r="G30" s="30"/>
      <c r="H30" s="32">
        <f>(H27*H28*H29)*2</f>
        <v>9.6000000000000002E-2</v>
      </c>
      <c r="I30" s="38">
        <f>(I27*I28*I29)*2</f>
        <v>0.24</v>
      </c>
      <c r="J30" s="24"/>
      <c r="L30" s="453"/>
    </row>
    <row r="31" spans="1:12" ht="12.75" customHeight="1">
      <c r="A31" s="524"/>
      <c r="B31" s="525"/>
      <c r="C31" s="526"/>
      <c r="D31" s="489"/>
      <c r="E31" s="30"/>
      <c r="F31" s="30"/>
      <c r="G31" s="30"/>
      <c r="H31" s="2"/>
      <c r="I31" s="2"/>
      <c r="J31" s="24"/>
      <c r="K31" s="25">
        <f>ROUNDDOWN((H30+I30)*6,0)</f>
        <v>2</v>
      </c>
      <c r="L31" s="453"/>
    </row>
    <row r="32" spans="1:12" ht="12.75" customHeight="1">
      <c r="A32" s="30"/>
      <c r="B32" s="30"/>
      <c r="C32" s="30"/>
      <c r="D32" s="30"/>
      <c r="E32" s="30"/>
      <c r="F32" s="30"/>
      <c r="G32" s="30"/>
      <c r="H32" s="24"/>
      <c r="I32" s="34"/>
      <c r="J32" s="498"/>
      <c r="K32" s="499"/>
      <c r="L32" s="453"/>
    </row>
    <row r="33" spans="1:12" ht="12.75" customHeight="1">
      <c r="A33" s="30"/>
      <c r="B33" s="30"/>
      <c r="C33" s="30"/>
      <c r="D33" s="30"/>
      <c r="E33" s="30"/>
      <c r="L33" s="453"/>
    </row>
    <row r="34" spans="1:12" ht="12.75" customHeight="1">
      <c r="A34" s="462" t="s">
        <v>386</v>
      </c>
      <c r="B34" s="465"/>
      <c r="C34" s="466"/>
      <c r="D34" s="471" t="s">
        <v>385</v>
      </c>
      <c r="E34" s="30"/>
      <c r="L34" s="453"/>
    </row>
    <row r="35" spans="1:12" ht="12.75" customHeight="1">
      <c r="A35" s="463"/>
      <c r="B35" s="467"/>
      <c r="C35" s="468"/>
      <c r="D35" s="488"/>
      <c r="E35" s="30"/>
      <c r="F35" s="30"/>
      <c r="G35" s="30"/>
      <c r="H35" s="32"/>
      <c r="I35" s="46"/>
      <c r="J35" s="24"/>
      <c r="K35" s="32"/>
      <c r="L35" s="453"/>
    </row>
    <row r="36" spans="1:12" ht="12.75" customHeight="1">
      <c r="A36" s="463"/>
      <c r="B36" s="467"/>
      <c r="C36" s="468"/>
      <c r="D36" s="488"/>
      <c r="E36" s="30"/>
      <c r="F36" s="30"/>
      <c r="G36" s="30"/>
      <c r="H36" s="32"/>
      <c r="I36" s="29"/>
      <c r="J36" s="29"/>
      <c r="K36" s="84"/>
      <c r="L36" s="453"/>
    </row>
    <row r="37" spans="1:12" ht="12.75" customHeight="1">
      <c r="A37" s="463"/>
      <c r="B37" s="467"/>
      <c r="C37" s="468"/>
      <c r="D37" s="488"/>
      <c r="E37" s="30"/>
      <c r="F37" s="30"/>
      <c r="G37" s="30"/>
      <c r="H37" s="32"/>
      <c r="I37" s="34"/>
      <c r="J37" s="514" t="s">
        <v>387</v>
      </c>
      <c r="K37" s="514"/>
      <c r="L37" s="453"/>
    </row>
    <row r="38" spans="1:12" ht="12.75" customHeight="1">
      <c r="A38" s="464"/>
      <c r="B38" s="469"/>
      <c r="C38" s="470"/>
      <c r="D38" s="489"/>
      <c r="E38" s="30"/>
      <c r="L38" s="453"/>
    </row>
    <row r="39" spans="1:12" ht="12.75" customHeight="1">
      <c r="A39" s="30"/>
      <c r="B39" s="30"/>
      <c r="C39" s="30"/>
      <c r="D39" s="30"/>
      <c r="E39" s="30"/>
      <c r="F39" s="30"/>
      <c r="G39" s="1"/>
      <c r="H39" s="1"/>
      <c r="I39" s="30"/>
      <c r="J39" s="30"/>
      <c r="K39" s="30"/>
      <c r="L39" s="453"/>
    </row>
    <row r="40" spans="1:12" ht="12.75" customHeight="1">
      <c r="A40" s="30"/>
      <c r="B40" s="30"/>
      <c r="C40" s="30"/>
      <c r="D40" s="30"/>
      <c r="E40" s="30"/>
      <c r="F40" s="30"/>
      <c r="G40" s="66"/>
      <c r="H40" s="66"/>
      <c r="I40" s="30"/>
      <c r="J40" s="30"/>
      <c r="K40" s="30"/>
      <c r="L40" s="453"/>
    </row>
    <row r="41" spans="1:12" ht="12.75" customHeight="1">
      <c r="A41" s="462"/>
      <c r="B41" s="465"/>
      <c r="C41" s="466"/>
      <c r="D41" s="471"/>
      <c r="E41" s="30"/>
      <c r="F41" s="44"/>
      <c r="G41" s="44"/>
      <c r="H41" s="44"/>
      <c r="I41" s="117"/>
      <c r="J41" s="30"/>
      <c r="K41" s="66"/>
      <c r="L41" s="453"/>
    </row>
    <row r="42" spans="1:12" ht="12.75" customHeight="1">
      <c r="A42" s="463"/>
      <c r="B42" s="467"/>
      <c r="C42" s="468"/>
      <c r="D42" s="488"/>
      <c r="E42" s="30"/>
      <c r="F42" s="44"/>
      <c r="G42" s="44"/>
      <c r="H42" s="44"/>
      <c r="I42" s="66"/>
      <c r="J42" s="30"/>
      <c r="K42" s="66"/>
      <c r="L42" s="453"/>
    </row>
    <row r="43" spans="1:12" ht="12.75" customHeight="1">
      <c r="A43" s="463"/>
      <c r="B43" s="467"/>
      <c r="C43" s="468"/>
      <c r="D43" s="488"/>
      <c r="E43" s="30"/>
      <c r="F43" s="44"/>
      <c r="G43" s="44"/>
      <c r="H43" s="44"/>
      <c r="I43" s="117"/>
      <c r="J43" s="24"/>
      <c r="K43" s="32"/>
      <c r="L43" s="453"/>
    </row>
    <row r="44" spans="1:12" ht="12.75" customHeight="1">
      <c r="A44" s="463"/>
      <c r="B44" s="467"/>
      <c r="C44" s="468"/>
      <c r="D44" s="488"/>
      <c r="E44" s="30"/>
      <c r="F44" s="44"/>
      <c r="G44" s="44"/>
      <c r="H44" s="44"/>
      <c r="I44" s="117"/>
      <c r="J44" s="29"/>
      <c r="K44" s="32"/>
      <c r="L44" s="453"/>
    </row>
    <row r="45" spans="1:12" ht="12.75" customHeight="1">
      <c r="A45" s="464"/>
      <c r="B45" s="469"/>
      <c r="C45" s="470"/>
      <c r="D45" s="489"/>
      <c r="E45" s="30"/>
      <c r="F45" s="30"/>
      <c r="G45" s="66"/>
      <c r="H45" s="66"/>
      <c r="I45" s="34"/>
      <c r="J45" s="84"/>
      <c r="K45" s="84"/>
      <c r="L45" s="453"/>
    </row>
    <row r="46" spans="1:12" ht="12.75" customHeight="1">
      <c r="A46" s="141"/>
      <c r="B46" s="142"/>
      <c r="C46" s="143"/>
      <c r="D46" s="144"/>
      <c r="E46" s="30"/>
      <c r="L46" s="453"/>
    </row>
    <row r="47" spans="1:12" ht="12.75" customHeight="1">
      <c r="A47" s="462"/>
      <c r="B47" s="142"/>
      <c r="C47" s="143"/>
      <c r="D47" s="478"/>
      <c r="E47" s="30"/>
      <c r="F47" s="45"/>
      <c r="G47" s="30"/>
      <c r="H47" s="32"/>
      <c r="I47" s="34"/>
      <c r="J47" s="146"/>
      <c r="K47" s="146"/>
      <c r="L47" s="453"/>
    </row>
    <row r="48" spans="1:12" ht="12.75" customHeight="1">
      <c r="A48" s="463"/>
      <c r="B48" s="142"/>
      <c r="C48" s="143"/>
      <c r="D48" s="479"/>
      <c r="E48" s="30"/>
      <c r="F48" s="30"/>
      <c r="G48" s="30"/>
      <c r="H48" s="32"/>
      <c r="I48" s="34"/>
      <c r="J48" s="146"/>
      <c r="K48" s="146"/>
      <c r="L48" s="453"/>
    </row>
    <row r="49" spans="1:12" ht="12.75" customHeight="1">
      <c r="A49" s="463"/>
      <c r="B49" s="142"/>
      <c r="C49" s="143"/>
      <c r="D49" s="479"/>
      <c r="E49" s="30"/>
      <c r="F49" s="30"/>
      <c r="G49" s="30"/>
      <c r="H49" s="32"/>
      <c r="I49" s="34"/>
      <c r="J49" s="146"/>
      <c r="K49" s="146"/>
      <c r="L49" s="453"/>
    </row>
    <row r="50" spans="1:12" ht="12.75" customHeight="1">
      <c r="A50" s="463"/>
      <c r="B50" s="142"/>
      <c r="C50" s="143"/>
      <c r="D50" s="479"/>
      <c r="E50" s="30"/>
      <c r="F50" s="30"/>
      <c r="G50" s="30"/>
      <c r="H50" s="32"/>
      <c r="I50" s="34"/>
      <c r="J50" s="146"/>
      <c r="K50" s="146"/>
      <c r="L50" s="453"/>
    </row>
    <row r="51" spans="1:12" ht="12.75" customHeight="1">
      <c r="A51" s="463"/>
      <c r="B51" s="142"/>
      <c r="C51" s="143"/>
      <c r="D51" s="479"/>
      <c r="E51" s="30"/>
      <c r="F51" s="30"/>
      <c r="G51" s="30"/>
      <c r="H51" s="32"/>
      <c r="I51" s="34"/>
      <c r="J51" s="146"/>
      <c r="K51" s="146"/>
      <c r="L51" s="453"/>
    </row>
    <row r="52" spans="1:12" ht="12.75" customHeight="1">
      <c r="A52" s="463"/>
      <c r="B52" s="142"/>
      <c r="C52" s="143"/>
      <c r="D52" s="479"/>
      <c r="E52" s="30"/>
      <c r="F52" s="30"/>
      <c r="G52" s="30"/>
      <c r="H52" s="32"/>
      <c r="I52" s="34"/>
      <c r="J52" s="146"/>
      <c r="K52" s="146"/>
      <c r="L52" s="453"/>
    </row>
    <row r="53" spans="1:12" ht="12.75" customHeight="1">
      <c r="A53" s="464"/>
      <c r="B53" s="142"/>
      <c r="C53" s="143"/>
      <c r="D53" s="480"/>
      <c r="E53" s="30"/>
      <c r="F53" s="30"/>
      <c r="G53" s="30"/>
      <c r="H53" s="32"/>
      <c r="I53" s="34"/>
      <c r="J53" s="146"/>
      <c r="K53" s="146"/>
      <c r="L53" s="453"/>
    </row>
    <row r="54" spans="1:12" ht="12.75" customHeight="1">
      <c r="A54" s="141"/>
      <c r="B54" s="142"/>
      <c r="C54" s="143"/>
      <c r="D54" s="140"/>
      <c r="E54" s="30"/>
      <c r="F54" s="30"/>
      <c r="G54" s="30"/>
      <c r="H54" s="32"/>
      <c r="I54" s="34"/>
      <c r="J54" s="146"/>
      <c r="K54" s="146"/>
      <c r="L54" s="453"/>
    </row>
    <row r="55" spans="1:12" ht="12.75" customHeight="1">
      <c r="A55" s="462"/>
      <c r="B55" s="142"/>
      <c r="C55" s="143"/>
      <c r="D55" s="478"/>
      <c r="E55" s="30"/>
      <c r="F55" s="45"/>
      <c r="G55" s="30"/>
      <c r="H55" s="32"/>
      <c r="I55" s="34"/>
      <c r="J55" s="146"/>
      <c r="K55" s="146"/>
      <c r="L55" s="453"/>
    </row>
    <row r="56" spans="1:12" ht="12.75" customHeight="1">
      <c r="A56" s="463"/>
      <c r="B56" s="142"/>
      <c r="C56" s="143"/>
      <c r="D56" s="479"/>
      <c r="E56" s="30"/>
      <c r="F56" s="30"/>
      <c r="G56" s="30"/>
      <c r="H56" s="32"/>
      <c r="I56" s="34"/>
      <c r="J56" s="146"/>
      <c r="K56" s="146"/>
      <c r="L56" s="453"/>
    </row>
    <row r="57" spans="1:12" ht="12.75" customHeight="1">
      <c r="A57" s="463"/>
      <c r="B57" s="142"/>
      <c r="C57" s="143"/>
      <c r="D57" s="479"/>
      <c r="E57" s="30"/>
      <c r="F57" s="30"/>
      <c r="G57" s="30"/>
      <c r="H57" s="32"/>
      <c r="I57" s="34"/>
      <c r="J57" s="146"/>
      <c r="K57" s="146"/>
      <c r="L57" s="453"/>
    </row>
    <row r="58" spans="1:12" ht="12.75" customHeight="1">
      <c r="A58" s="463"/>
      <c r="B58" s="142"/>
      <c r="C58" s="143"/>
      <c r="D58" s="479"/>
      <c r="E58" s="30"/>
      <c r="F58" s="30"/>
      <c r="G58" s="30"/>
      <c r="H58" s="32"/>
      <c r="I58" s="34"/>
      <c r="J58" s="146"/>
      <c r="K58" s="146"/>
      <c r="L58" s="453"/>
    </row>
    <row r="59" spans="1:12" ht="24.75" customHeight="1">
      <c r="A59" s="464"/>
      <c r="B59" s="142"/>
      <c r="C59" s="143"/>
      <c r="D59" s="480"/>
      <c r="E59" s="30"/>
      <c r="F59" s="30"/>
      <c r="G59" s="30"/>
      <c r="H59" s="32"/>
      <c r="I59" s="34"/>
      <c r="J59" s="146"/>
      <c r="K59" s="146"/>
      <c r="L59" s="453"/>
    </row>
    <row r="60" spans="1:12" ht="12.75" customHeight="1">
      <c r="A60" s="30"/>
      <c r="B60" s="30"/>
      <c r="C60" s="30"/>
      <c r="D60" s="30"/>
      <c r="E60" s="30"/>
      <c r="F60" s="30"/>
      <c r="G60" s="30"/>
      <c r="H60" s="30"/>
      <c r="I60" s="30"/>
      <c r="J60" s="30"/>
      <c r="K60" s="30"/>
      <c r="L60" s="453"/>
    </row>
    <row r="61" spans="1:12" ht="12.75" customHeight="1">
      <c r="A61" s="462"/>
      <c r="B61" s="465"/>
      <c r="C61" s="466"/>
      <c r="D61" s="471"/>
      <c r="E61" s="30"/>
      <c r="F61" s="45"/>
      <c r="G61" s="45"/>
      <c r="H61" s="30"/>
      <c r="I61" s="30"/>
      <c r="J61" s="30"/>
      <c r="K61" s="30"/>
      <c r="L61" s="453"/>
    </row>
    <row r="62" spans="1:12" ht="19.5" customHeight="1">
      <c r="A62" s="463"/>
      <c r="B62" s="467"/>
      <c r="C62" s="468"/>
      <c r="D62" s="488"/>
      <c r="E62" s="30"/>
      <c r="F62" s="30"/>
      <c r="G62" s="30"/>
      <c r="H62" s="32"/>
      <c r="I62" s="30"/>
      <c r="J62" s="30"/>
      <c r="K62" s="30"/>
      <c r="L62" s="453"/>
    </row>
    <row r="63" spans="1:12" ht="15.75" customHeight="1">
      <c r="A63" s="463"/>
      <c r="B63" s="467"/>
      <c r="C63" s="468"/>
      <c r="D63" s="488"/>
      <c r="E63" s="30"/>
      <c r="F63" s="30"/>
      <c r="G63" s="30"/>
      <c r="H63" s="32"/>
      <c r="I63" s="83"/>
      <c r="J63" s="24"/>
      <c r="K63" s="32"/>
      <c r="L63" s="453"/>
    </row>
    <row r="64" spans="1:12" ht="12.75" customHeight="1">
      <c r="A64" s="463"/>
      <c r="B64" s="467"/>
      <c r="C64" s="468"/>
      <c r="D64" s="488"/>
      <c r="E64" s="30"/>
      <c r="F64" s="30"/>
      <c r="G64" s="30"/>
      <c r="H64" s="29"/>
      <c r="I64" s="29"/>
      <c r="J64" s="29"/>
      <c r="L64" s="453"/>
    </row>
    <row r="65" spans="1:12" ht="15" customHeight="1">
      <c r="A65" s="464"/>
      <c r="B65" s="469"/>
      <c r="C65" s="470"/>
      <c r="D65" s="489"/>
      <c r="E65" s="30"/>
      <c r="F65" s="30"/>
      <c r="G65" s="30"/>
      <c r="H65" s="24"/>
      <c r="I65" s="34"/>
      <c r="J65" s="533"/>
      <c r="K65" s="534"/>
      <c r="L65" s="453"/>
    </row>
    <row r="66" spans="1:12" ht="12.75" customHeight="1">
      <c r="A66" s="2"/>
      <c r="B66" s="2"/>
      <c r="C66" s="2"/>
      <c r="D66" s="2"/>
      <c r="E66" s="3"/>
      <c r="F66" s="3"/>
      <c r="G66" s="39"/>
      <c r="H66" s="39"/>
      <c r="I66" s="39"/>
      <c r="J66" s="39"/>
      <c r="K66" s="39"/>
      <c r="L66" s="169"/>
    </row>
    <row r="67" spans="1:12" ht="16.5" customHeight="1">
      <c r="A67" s="39"/>
      <c r="B67" s="39"/>
      <c r="C67" s="39"/>
      <c r="D67" s="39"/>
      <c r="E67" s="39"/>
      <c r="F67" s="39"/>
      <c r="G67" s="39"/>
      <c r="H67" s="39"/>
      <c r="I67" s="39"/>
      <c r="J67" s="39"/>
      <c r="K67" s="39"/>
      <c r="L67" s="169"/>
    </row>
    <row r="68" spans="1:12" ht="15.75">
      <c r="C68" s="4" t="s">
        <v>1</v>
      </c>
      <c r="D68" s="431" t="s">
        <v>2</v>
      </c>
      <c r="E68" s="431"/>
      <c r="F68" s="220"/>
      <c r="G68" s="220" t="s">
        <v>3</v>
      </c>
      <c r="H68" s="220"/>
      <c r="J68" s="17"/>
      <c r="K68" s="17"/>
      <c r="L68" s="169"/>
    </row>
    <row r="69" spans="1:12" ht="12.75">
      <c r="C69" t="s">
        <v>4</v>
      </c>
      <c r="D69" s="432"/>
      <c r="E69" s="432"/>
      <c r="F69" s="432"/>
      <c r="J69" s="17"/>
      <c r="K69" s="17"/>
      <c r="L69" s="169"/>
    </row>
    <row r="70" spans="1:12" ht="12.75">
      <c r="C70" t="s">
        <v>5</v>
      </c>
      <c r="D70" s="433" t="s">
        <v>6</v>
      </c>
      <c r="E70" s="433"/>
      <c r="F70" s="13"/>
      <c r="G70" s="13" t="s">
        <v>7</v>
      </c>
      <c r="H70" s="13"/>
      <c r="I70" s="9"/>
      <c r="J70" s="176"/>
      <c r="K70" s="176"/>
      <c r="L70" s="169"/>
    </row>
    <row r="71" spans="1:12">
      <c r="D71" s="434" t="s">
        <v>8</v>
      </c>
      <c r="E71" s="434"/>
      <c r="F71" s="10"/>
      <c r="G71" s="10"/>
      <c r="H71" s="10"/>
      <c r="I71" s="9"/>
      <c r="J71" s="11"/>
      <c r="K71" s="11"/>
      <c r="L71" s="169"/>
    </row>
    <row r="72" spans="1:12" ht="15">
      <c r="D72" s="13"/>
      <c r="G72" s="435" t="s">
        <v>9</v>
      </c>
      <c r="H72" s="435"/>
      <c r="I72" s="435"/>
      <c r="J72" s="219" t="s">
        <v>19</v>
      </c>
      <c r="K72" s="17"/>
      <c r="L72" s="169"/>
    </row>
    <row r="73" spans="1:12" ht="15">
      <c r="G73" s="14"/>
      <c r="J73" s="17"/>
      <c r="K73" s="17"/>
      <c r="L73" s="169"/>
    </row>
    <row r="74" spans="1:12" ht="15">
      <c r="A74" s="17"/>
      <c r="B74" s="17"/>
      <c r="C74" s="17"/>
      <c r="D74" s="17"/>
      <c r="G74" s="14"/>
      <c r="J74" s="17"/>
      <c r="K74" s="17"/>
      <c r="L74" s="169"/>
    </row>
    <row r="75" spans="1:12" ht="15">
      <c r="A75" s="17"/>
      <c r="B75" s="17"/>
      <c r="C75" s="17"/>
      <c r="D75" s="436" t="s">
        <v>10</v>
      </c>
      <c r="E75" s="436"/>
      <c r="F75" s="19"/>
      <c r="G75" s="14"/>
      <c r="H75" s="437"/>
      <c r="I75" s="437"/>
      <c r="J75" s="17"/>
      <c r="K75" s="17"/>
      <c r="L75" s="169"/>
    </row>
    <row r="76" spans="1:12" ht="30" customHeight="1">
      <c r="A76" s="17"/>
      <c r="B76" s="17"/>
      <c r="C76" s="17"/>
      <c r="D76" s="13"/>
      <c r="E76" s="17"/>
      <c r="F76" s="17"/>
      <c r="G76" s="14"/>
      <c r="I76" s="21"/>
      <c r="J76" s="17"/>
      <c r="K76" s="17"/>
      <c r="L76" s="169"/>
    </row>
    <row r="77" spans="1:12" ht="30" customHeight="1">
      <c r="A77" s="17"/>
      <c r="B77" s="17"/>
      <c r="C77" s="17"/>
      <c r="D77" s="13"/>
      <c r="E77" s="17"/>
      <c r="F77" s="17"/>
      <c r="G77" s="14"/>
      <c r="H77" s="217"/>
      <c r="J77" s="17"/>
      <c r="K77" s="17"/>
      <c r="L77" s="169"/>
    </row>
    <row r="78" spans="1:12">
      <c r="A78" s="418" t="s">
        <v>0</v>
      </c>
      <c r="B78" s="418"/>
      <c r="C78" s="418"/>
      <c r="D78" s="418" t="s">
        <v>11</v>
      </c>
      <c r="E78" s="418" t="s">
        <v>12</v>
      </c>
      <c r="F78" s="429" t="s">
        <v>13</v>
      </c>
      <c r="G78" s="429" t="s">
        <v>13</v>
      </c>
      <c r="H78" s="429" t="s">
        <v>14</v>
      </c>
      <c r="I78" s="418" t="s">
        <v>15</v>
      </c>
      <c r="J78" s="418" t="s">
        <v>16</v>
      </c>
      <c r="K78" s="419" t="s">
        <v>17</v>
      </c>
      <c r="L78" s="418" t="s">
        <v>18</v>
      </c>
    </row>
    <row r="79" spans="1:12">
      <c r="A79" s="418"/>
      <c r="B79" s="418"/>
      <c r="C79" s="418"/>
      <c r="D79" s="418"/>
      <c r="E79" s="418"/>
      <c r="F79" s="430"/>
      <c r="G79" s="430"/>
      <c r="H79" s="430"/>
      <c r="I79" s="418"/>
      <c r="J79" s="418"/>
      <c r="K79" s="418"/>
      <c r="L79" s="418"/>
    </row>
    <row r="80" spans="1:12" ht="12.75">
      <c r="A80" s="424" t="s">
        <v>90</v>
      </c>
      <c r="B80" s="412"/>
      <c r="C80" s="413"/>
      <c r="D80" s="409" t="s">
        <v>91</v>
      </c>
      <c r="E80" s="215"/>
      <c r="F80" s="1">
        <v>5.1100000000000003</v>
      </c>
      <c r="G80">
        <v>3.48</v>
      </c>
      <c r="H80" s="188">
        <f>F80*G80</f>
        <v>17.782800000000002</v>
      </c>
      <c r="J80" s="1"/>
      <c r="K80" s="184"/>
      <c r="L80" s="452"/>
    </row>
    <row r="81" spans="1:12">
      <c r="A81" s="425"/>
      <c r="B81" s="438"/>
      <c r="C81" s="415"/>
      <c r="D81" s="410"/>
      <c r="E81" s="214"/>
      <c r="F81" s="184"/>
      <c r="G81" s="1"/>
      <c r="J81" s="1"/>
      <c r="K81" s="184"/>
      <c r="L81" s="453"/>
    </row>
    <row r="82" spans="1:12" ht="12.75">
      <c r="A82" s="425"/>
      <c r="B82" s="438"/>
      <c r="C82" s="415"/>
      <c r="D82" s="410"/>
      <c r="E82" s="214"/>
      <c r="F82" s="184"/>
      <c r="G82" s="1"/>
      <c r="I82" s="1"/>
      <c r="J82" s="1"/>
      <c r="K82" s="200"/>
      <c r="L82" s="453"/>
    </row>
    <row r="83" spans="1:12" ht="12.75">
      <c r="A83" s="425"/>
      <c r="B83" s="438"/>
      <c r="C83" s="415"/>
      <c r="D83" s="410"/>
      <c r="E83" s="214"/>
      <c r="F83" s="184"/>
      <c r="G83" s="187"/>
      <c r="H83" s="184"/>
      <c r="I83" s="1"/>
      <c r="J83" s="1"/>
      <c r="K83" s="200"/>
      <c r="L83" s="453"/>
    </row>
    <row r="84" spans="1:12" ht="12.75">
      <c r="A84" s="426"/>
      <c r="B84" s="416"/>
      <c r="C84" s="417"/>
      <c r="D84" s="411"/>
      <c r="E84" s="214"/>
      <c r="F84" s="1"/>
      <c r="G84" s="56"/>
      <c r="H84" s="1"/>
      <c r="I84" s="1"/>
      <c r="J84" s="161"/>
      <c r="K84" s="161">
        <f>ROUND(H80,2)</f>
        <v>17.78</v>
      </c>
      <c r="L84" s="453"/>
    </row>
    <row r="85" spans="1:12" ht="12.75">
      <c r="A85" s="184"/>
      <c r="B85" s="184"/>
      <c r="C85" s="184"/>
      <c r="D85" s="190"/>
      <c r="E85" s="214"/>
      <c r="F85" s="213"/>
      <c r="G85" s="66"/>
      <c r="H85" s="66"/>
      <c r="I85" s="212"/>
      <c r="J85" s="149"/>
      <c r="K85" s="149"/>
      <c r="L85" s="453"/>
    </row>
    <row r="86" spans="1:12" ht="12.75">
      <c r="A86" s="424" t="s">
        <v>92</v>
      </c>
      <c r="B86" s="322"/>
      <c r="C86" s="323"/>
      <c r="D86" s="409" t="s">
        <v>99</v>
      </c>
      <c r="E86" s="184"/>
      <c r="F86" s="184"/>
      <c r="G86" s="184"/>
      <c r="H86" s="188"/>
      <c r="I86" s="189"/>
      <c r="J86" s="1"/>
      <c r="K86" s="229"/>
      <c r="L86" s="453"/>
    </row>
    <row r="87" spans="1:12" ht="12.75">
      <c r="A87" s="425"/>
      <c r="B87" s="322"/>
      <c r="C87" s="323"/>
      <c r="D87" s="410"/>
      <c r="E87" s="184"/>
      <c r="F87" s="184"/>
      <c r="G87" s="184"/>
      <c r="H87" s="188"/>
      <c r="I87" s="189"/>
      <c r="J87" s="1"/>
      <c r="K87" s="229"/>
      <c r="L87" s="453"/>
    </row>
    <row r="88" spans="1:12" ht="12.75">
      <c r="A88" s="425"/>
      <c r="B88" s="322"/>
      <c r="C88" s="323"/>
      <c r="D88" s="410"/>
      <c r="E88" s="184"/>
      <c r="F88" s="184">
        <v>5.1100000000000003</v>
      </c>
      <c r="G88" s="184">
        <f>F88*F89</f>
        <v>17.782800000000002</v>
      </c>
      <c r="H88" s="188">
        <v>0.4</v>
      </c>
      <c r="I88" s="189"/>
      <c r="J88" s="1"/>
      <c r="K88" s="229"/>
      <c r="L88" s="453"/>
    </row>
    <row r="89" spans="1:12" ht="12.75">
      <c r="A89" s="425"/>
      <c r="B89" s="322"/>
      <c r="C89" s="323"/>
      <c r="D89" s="410"/>
      <c r="E89" s="184"/>
      <c r="F89" s="184">
        <v>3.48</v>
      </c>
      <c r="G89" s="184"/>
      <c r="H89" s="188"/>
      <c r="I89" s="189">
        <f>F88*F89*H88</f>
        <v>7.1131200000000012</v>
      </c>
      <c r="J89" s="1"/>
      <c r="K89" s="229"/>
      <c r="L89" s="453"/>
    </row>
    <row r="90" spans="1:12" ht="12.75">
      <c r="A90" s="426"/>
      <c r="B90" s="322"/>
      <c r="C90" s="323"/>
      <c r="D90" s="411"/>
      <c r="E90" s="184"/>
      <c r="F90" s="184"/>
      <c r="G90" s="184"/>
      <c r="H90" s="188"/>
      <c r="I90" s="189"/>
      <c r="J90" s="1"/>
      <c r="K90" s="121">
        <f>I89</f>
        <v>7.1131200000000012</v>
      </c>
      <c r="L90" s="453"/>
    </row>
    <row r="91" spans="1:12" ht="12.75">
      <c r="A91" s="184"/>
      <c r="B91" s="184"/>
      <c r="C91" s="184"/>
      <c r="D91" s="190"/>
      <c r="E91" s="204"/>
      <c r="F91" s="149"/>
      <c r="G91" s="149"/>
      <c r="H91" s="149"/>
      <c r="I91" s="149"/>
      <c r="J91" s="149"/>
      <c r="K91" s="122"/>
      <c r="L91" s="453"/>
    </row>
    <row r="92" spans="1:12" ht="12.75">
      <c r="A92" s="424" t="s">
        <v>94</v>
      </c>
      <c r="B92" s="322"/>
      <c r="C92" s="323"/>
      <c r="D92" s="409" t="s">
        <v>101</v>
      </c>
      <c r="E92" s="185"/>
      <c r="F92" s="185">
        <v>5.1100000000000003</v>
      </c>
      <c r="G92" s="1">
        <f>F92*F93</f>
        <v>17.782800000000002</v>
      </c>
      <c r="H92" s="66"/>
      <c r="I92" s="189"/>
      <c r="J92" s="321"/>
      <c r="K92" s="321"/>
      <c r="L92" s="453"/>
    </row>
    <row r="93" spans="1:12" ht="12.75">
      <c r="A93" s="425"/>
      <c r="B93" s="322"/>
      <c r="C93" s="323"/>
      <c r="D93" s="410"/>
      <c r="E93" s="185"/>
      <c r="F93" s="185">
        <v>3.48</v>
      </c>
      <c r="G93" s="1"/>
      <c r="H93" s="66"/>
      <c r="I93" s="189"/>
      <c r="J93" s="321"/>
      <c r="K93" s="321"/>
      <c r="L93" s="453"/>
    </row>
    <row r="94" spans="1:12" ht="12.75">
      <c r="A94" s="425"/>
      <c r="B94" s="322"/>
      <c r="C94" s="323"/>
      <c r="D94" s="410"/>
      <c r="E94" s="185"/>
      <c r="F94" s="185"/>
      <c r="G94" s="184"/>
      <c r="H94" s="66"/>
      <c r="I94" s="189"/>
      <c r="J94" s="321"/>
      <c r="K94" s="321"/>
      <c r="L94" s="453"/>
    </row>
    <row r="95" spans="1:12" ht="12.75">
      <c r="A95" s="425"/>
      <c r="B95" s="322"/>
      <c r="C95" s="323"/>
      <c r="D95" s="410"/>
      <c r="E95" s="185"/>
      <c r="F95" s="185"/>
      <c r="G95" s="184"/>
      <c r="H95" s="66"/>
      <c r="I95" s="189"/>
      <c r="J95" s="321"/>
      <c r="K95" s="321"/>
      <c r="L95" s="453"/>
    </row>
    <row r="96" spans="1:12" ht="12.75">
      <c r="A96" s="426"/>
      <c r="B96" s="322"/>
      <c r="C96" s="323"/>
      <c r="D96" s="411"/>
      <c r="E96" s="185"/>
      <c r="F96" s="185"/>
      <c r="G96" s="184"/>
      <c r="H96" s="66"/>
      <c r="I96" s="189"/>
      <c r="J96" s="321"/>
      <c r="K96" s="161">
        <f>G92</f>
        <v>17.782800000000002</v>
      </c>
      <c r="L96" s="453"/>
    </row>
    <row r="97" spans="1:12">
      <c r="A97" s="424" t="s">
        <v>96</v>
      </c>
      <c r="B97" s="412"/>
      <c r="C97" s="413"/>
      <c r="D97" s="440" t="s">
        <v>93</v>
      </c>
      <c r="E97" s="185"/>
      <c r="F97" s="1">
        <v>3.48</v>
      </c>
      <c r="G97" s="1">
        <v>3.48</v>
      </c>
      <c r="H97" s="1">
        <v>3</v>
      </c>
      <c r="I97" s="1">
        <v>5.1100000000000003</v>
      </c>
      <c r="J97" s="1"/>
      <c r="K97" s="1"/>
      <c r="L97" s="453"/>
    </row>
    <row r="98" spans="1:12">
      <c r="A98" s="425"/>
      <c r="B98" s="438"/>
      <c r="C98" s="415"/>
      <c r="D98" s="440"/>
      <c r="E98" s="185"/>
      <c r="F98" s="1">
        <v>0.4</v>
      </c>
      <c r="G98" s="1">
        <v>0.4</v>
      </c>
      <c r="H98" s="1">
        <v>0.4</v>
      </c>
      <c r="I98" s="1">
        <v>0.4</v>
      </c>
      <c r="J98" s="1"/>
      <c r="K98" s="1"/>
      <c r="L98" s="453"/>
    </row>
    <row r="99" spans="1:12" ht="12.75">
      <c r="A99" s="425"/>
      <c r="B99" s="438"/>
      <c r="C99" s="415"/>
      <c r="D99" s="440"/>
      <c r="E99" s="185"/>
      <c r="F99" s="184">
        <v>0.2</v>
      </c>
      <c r="G99" s="184">
        <v>0.2</v>
      </c>
      <c r="H99" s="200">
        <v>0.2</v>
      </c>
      <c r="I99">
        <v>0.2</v>
      </c>
      <c r="J99" s="188"/>
      <c r="K99" s="200"/>
      <c r="L99" s="453"/>
    </row>
    <row r="100" spans="1:12" ht="12.75">
      <c r="A100" s="425"/>
      <c r="B100" s="438"/>
      <c r="C100" s="415"/>
      <c r="D100" s="440"/>
      <c r="E100" s="185"/>
      <c r="F100" s="184">
        <f>F97*F98*F99</f>
        <v>0.27840000000000004</v>
      </c>
      <c r="G100" s="66">
        <f>G97*G98*G99</f>
        <v>0.27840000000000004</v>
      </c>
      <c r="H100" s="200">
        <f>H97*H98*H99</f>
        <v>0.24000000000000005</v>
      </c>
      <c r="I100">
        <f>I97*I98*I99</f>
        <v>0.40880000000000005</v>
      </c>
      <c r="J100" s="149"/>
      <c r="K100" s="200"/>
      <c r="L100" s="453"/>
    </row>
    <row r="101" spans="1:12" ht="12.75">
      <c r="A101" s="425"/>
      <c r="B101" s="438"/>
      <c r="C101" s="415"/>
      <c r="D101" s="440"/>
      <c r="E101" s="185"/>
      <c r="F101" s="184"/>
      <c r="G101" s="66"/>
      <c r="H101" s="66"/>
      <c r="I101" s="189"/>
      <c r="J101" s="428"/>
      <c r="K101" s="428"/>
      <c r="L101" s="453"/>
    </row>
    <row r="102" spans="1:12" ht="12.75">
      <c r="A102" s="426"/>
      <c r="B102" s="416"/>
      <c r="C102" s="417"/>
      <c r="D102" s="440"/>
      <c r="E102" s="184"/>
      <c r="F102" s="184"/>
      <c r="G102" s="184"/>
      <c r="H102" s="188"/>
      <c r="I102" s="149">
        <f>F100+G100+H100+I100</f>
        <v>1.2056000000000002</v>
      </c>
      <c r="J102" s="1"/>
      <c r="K102" s="121">
        <f>I102+H101</f>
        <v>1.2056000000000002</v>
      </c>
      <c r="L102" s="453"/>
    </row>
    <row r="103" spans="1:12" ht="12.75">
      <c r="A103" s="210"/>
      <c r="B103" s="207"/>
      <c r="C103" s="206"/>
      <c r="D103" s="211"/>
      <c r="E103" s="184"/>
      <c r="F103" s="184"/>
      <c r="G103" s="184"/>
      <c r="H103" s="188"/>
      <c r="I103" s="189"/>
      <c r="J103" s="1"/>
      <c r="K103" s="208"/>
      <c r="L103" s="453"/>
    </row>
    <row r="104" spans="1:12" ht="12.75">
      <c r="A104" s="424" t="s">
        <v>98</v>
      </c>
      <c r="B104" s="322"/>
      <c r="C104" s="323"/>
      <c r="D104" s="409" t="s">
        <v>95</v>
      </c>
      <c r="E104" s="184">
        <v>5.1100000000000003</v>
      </c>
      <c r="F104" s="184">
        <v>3.48</v>
      </c>
      <c r="G104" s="188">
        <f>E104*F104</f>
        <v>17.782800000000002</v>
      </c>
      <c r="H104" s="1"/>
      <c r="I104" s="1"/>
      <c r="J104" s="321"/>
      <c r="K104" s="321"/>
      <c r="L104" s="453"/>
    </row>
    <row r="105" spans="1:12" ht="12.75">
      <c r="A105" s="425"/>
      <c r="B105" s="322"/>
      <c r="C105" s="323"/>
      <c r="D105" s="410"/>
      <c r="E105" s="185"/>
      <c r="F105" s="1"/>
      <c r="G105" s="1"/>
      <c r="H105" s="1"/>
      <c r="I105" s="1"/>
      <c r="J105" s="321"/>
      <c r="K105" s="321"/>
      <c r="L105" s="453"/>
    </row>
    <row r="106" spans="1:12" ht="12.75">
      <c r="A106" s="425"/>
      <c r="B106" s="322"/>
      <c r="C106" s="323"/>
      <c r="D106" s="410"/>
      <c r="E106" s="185"/>
      <c r="F106" s="184"/>
      <c r="G106" s="184"/>
      <c r="H106" s="200"/>
      <c r="I106" s="321"/>
      <c r="J106" s="321"/>
      <c r="K106" s="321"/>
      <c r="L106" s="453"/>
    </row>
    <row r="107" spans="1:12" ht="12.75">
      <c r="A107" s="425"/>
      <c r="B107" s="322"/>
      <c r="C107" s="323"/>
      <c r="D107" s="410"/>
      <c r="E107" s="185"/>
      <c r="F107" s="184"/>
      <c r="G107" s="66"/>
      <c r="H107" s="66"/>
      <c r="I107" s="149"/>
      <c r="J107" s="321"/>
      <c r="K107" s="321"/>
      <c r="L107" s="453"/>
    </row>
    <row r="108" spans="1:12" ht="12.75">
      <c r="A108" s="426"/>
      <c r="B108" s="322"/>
      <c r="C108" s="323"/>
      <c r="D108" s="411"/>
      <c r="E108" s="185"/>
      <c r="F108" s="184"/>
      <c r="G108" s="66"/>
      <c r="H108" s="66"/>
      <c r="I108" s="189"/>
      <c r="J108" s="321"/>
      <c r="K108" s="161">
        <f>G104</f>
        <v>17.782800000000002</v>
      </c>
      <c r="L108" s="453"/>
    </row>
    <row r="109" spans="1:12" ht="12.75">
      <c r="A109" s="424" t="s">
        <v>100</v>
      </c>
      <c r="B109" s="207"/>
      <c r="C109" s="206"/>
      <c r="D109" s="409" t="s">
        <v>321</v>
      </c>
      <c r="E109" s="185"/>
      <c r="F109" s="185">
        <v>3.48</v>
      </c>
      <c r="G109" s="1">
        <f>SUM(F109:F112)</f>
        <v>15.07</v>
      </c>
      <c r="I109" s="188"/>
      <c r="J109" s="428"/>
      <c r="K109" s="428"/>
      <c r="L109" s="453"/>
    </row>
    <row r="110" spans="1:12">
      <c r="A110" s="425"/>
      <c r="B110" s="207"/>
      <c r="C110" s="206"/>
      <c r="D110" s="410"/>
      <c r="E110" s="185"/>
      <c r="F110" s="185">
        <v>3.48</v>
      </c>
      <c r="G110" s="1"/>
      <c r="H110" s="1"/>
      <c r="I110" s="1"/>
      <c r="J110" s="1">
        <v>2.7</v>
      </c>
      <c r="K110" s="1"/>
      <c r="L110" s="453"/>
    </row>
    <row r="111" spans="1:12">
      <c r="A111" s="425"/>
      <c r="B111" s="207"/>
      <c r="C111" s="206"/>
      <c r="D111" s="410"/>
      <c r="E111" s="185"/>
      <c r="F111" s="185">
        <v>3</v>
      </c>
      <c r="G111" s="184"/>
      <c r="H111" t="s">
        <v>287</v>
      </c>
      <c r="J111">
        <v>2.7</v>
      </c>
      <c r="K111">
        <v>8</v>
      </c>
      <c r="L111" s="453"/>
    </row>
    <row r="112" spans="1:12" ht="12.75">
      <c r="A112" s="425"/>
      <c r="B112" s="207"/>
      <c r="C112" s="206"/>
      <c r="D112" s="410"/>
      <c r="E112" s="185"/>
      <c r="F112" s="185">
        <v>5.1100000000000003</v>
      </c>
      <c r="G112" s="184"/>
      <c r="H112" s="187"/>
      <c r="I112" s="184"/>
      <c r="J112" s="184">
        <f>J110+J111+K111</f>
        <v>13.4</v>
      </c>
      <c r="K112" s="122">
        <f>G109+J112</f>
        <v>28.47</v>
      </c>
      <c r="L112" s="453"/>
    </row>
    <row r="113" spans="1:12" ht="12.75">
      <c r="A113" s="426"/>
      <c r="B113" s="207"/>
      <c r="C113" s="206"/>
      <c r="D113" s="411"/>
      <c r="E113" s="185"/>
      <c r="F113" s="185"/>
      <c r="G113" s="184"/>
      <c r="H113" s="188"/>
      <c r="I113" s="189"/>
      <c r="J113" s="428"/>
      <c r="K113" s="428"/>
      <c r="L113" s="453"/>
    </row>
    <row r="114" spans="1:12" ht="12.75">
      <c r="A114" s="424" t="s">
        <v>102</v>
      </c>
      <c r="B114" s="313"/>
      <c r="C114" s="314"/>
      <c r="D114" s="409" t="s">
        <v>318</v>
      </c>
      <c r="E114" s="185"/>
      <c r="F114" s="185">
        <v>3.48</v>
      </c>
      <c r="G114" s="1">
        <f>SUM(F114:F117)</f>
        <v>15.07</v>
      </c>
      <c r="I114" s="188"/>
      <c r="J114" s="428"/>
      <c r="K114" s="428"/>
      <c r="L114" s="453"/>
    </row>
    <row r="115" spans="1:12">
      <c r="A115" s="425"/>
      <c r="B115" s="313"/>
      <c r="C115" s="314"/>
      <c r="D115" s="410"/>
      <c r="E115" s="185"/>
      <c r="F115" s="185">
        <v>3.48</v>
      </c>
      <c r="G115" s="1">
        <v>0.35</v>
      </c>
      <c r="H115" s="1"/>
      <c r="I115" s="1"/>
      <c r="J115" s="1"/>
      <c r="K115" s="1"/>
      <c r="L115" s="453"/>
    </row>
    <row r="116" spans="1:12">
      <c r="A116" s="425"/>
      <c r="B116" s="313"/>
      <c r="C116" s="314"/>
      <c r="D116" s="410"/>
      <c r="E116" s="185"/>
      <c r="F116" s="185">
        <v>3</v>
      </c>
      <c r="G116" s="184"/>
      <c r="L116" s="453"/>
    </row>
    <row r="117" spans="1:12" ht="12.75">
      <c r="A117" s="425"/>
      <c r="B117" s="313"/>
      <c r="C117" s="314"/>
      <c r="D117" s="410"/>
      <c r="E117" s="185"/>
      <c r="F117" s="185">
        <v>5.1100000000000003</v>
      </c>
      <c r="G117" s="184"/>
      <c r="H117" s="187"/>
      <c r="I117" s="184"/>
      <c r="J117" s="184"/>
      <c r="K117" s="161">
        <f>G114*G115</f>
        <v>5.2744999999999997</v>
      </c>
      <c r="L117" s="453"/>
    </row>
    <row r="118" spans="1:12" ht="12.75">
      <c r="A118" s="426"/>
      <c r="B118" s="313"/>
      <c r="C118" s="314"/>
      <c r="D118" s="411"/>
      <c r="E118" s="185"/>
      <c r="F118" s="185"/>
      <c r="G118" s="184"/>
      <c r="H118" s="188"/>
      <c r="I118" s="189"/>
      <c r="J118" s="428"/>
      <c r="K118" s="428"/>
      <c r="L118" s="453"/>
    </row>
    <row r="119" spans="1:12" ht="12.75">
      <c r="A119" s="210"/>
      <c r="B119" s="207"/>
      <c r="C119" s="206"/>
      <c r="D119" s="209"/>
      <c r="E119" s="185"/>
      <c r="F119" s="184"/>
      <c r="G119" s="66"/>
      <c r="H119" s="66"/>
      <c r="I119" s="189"/>
      <c r="J119" s="199"/>
      <c r="K119" s="199"/>
      <c r="L119" s="453"/>
    </row>
    <row r="120" spans="1:12" ht="12.75">
      <c r="A120" s="210"/>
      <c r="B120" s="207"/>
      <c r="C120" s="206"/>
      <c r="D120" s="209"/>
      <c r="E120" s="184"/>
      <c r="F120" s="184"/>
      <c r="G120" s="184"/>
      <c r="H120" s="188"/>
      <c r="I120" s="189"/>
      <c r="J120" s="1"/>
      <c r="L120" s="453"/>
    </row>
    <row r="121" spans="1:12" ht="18" customHeight="1">
      <c r="A121" s="424" t="s">
        <v>105</v>
      </c>
      <c r="B121" s="207"/>
      <c r="C121" s="206"/>
      <c r="D121" s="409" t="s">
        <v>103</v>
      </c>
      <c r="E121" s="535" t="s">
        <v>156</v>
      </c>
      <c r="F121" s="536"/>
      <c r="G121" s="536"/>
      <c r="H121" s="228"/>
      <c r="I121" s="537" t="s">
        <v>155</v>
      </c>
      <c r="J121" s="538"/>
      <c r="K121" s="538"/>
      <c r="L121" s="453"/>
    </row>
    <row r="122" spans="1:12" ht="15.75" customHeight="1">
      <c r="A122" s="425"/>
      <c r="B122" s="207"/>
      <c r="C122" s="206"/>
      <c r="D122" s="410"/>
      <c r="E122" s="537" t="s">
        <v>323</v>
      </c>
      <c r="F122" s="538"/>
      <c r="G122" s="539"/>
      <c r="H122" s="1"/>
      <c r="I122" s="543" t="s">
        <v>323</v>
      </c>
      <c r="J122" s="544"/>
      <c r="K122" s="545"/>
      <c r="L122" s="453"/>
    </row>
    <row r="123" spans="1:12" ht="12" customHeight="1">
      <c r="A123" s="425"/>
      <c r="B123" s="207"/>
      <c r="C123" s="206"/>
      <c r="D123" s="410"/>
      <c r="E123" s="540"/>
      <c r="F123" s="541"/>
      <c r="G123" s="542"/>
      <c r="H123" s="1"/>
      <c r="I123" s="540"/>
      <c r="J123" s="541"/>
      <c r="K123" s="542"/>
      <c r="L123" s="453"/>
    </row>
    <row r="124" spans="1:12" ht="12.75">
      <c r="A124" s="426"/>
      <c r="B124" s="207"/>
      <c r="C124" s="206"/>
      <c r="D124" s="411"/>
      <c r="E124" s="184"/>
      <c r="F124" s="185">
        <f>ROUND(16.06*2.41,1)</f>
        <v>38.700000000000003</v>
      </c>
      <c r="G124" s="185"/>
      <c r="H124" s="1"/>
      <c r="I124" s="1"/>
      <c r="J124" s="1">
        <f>ROUND(13.43*2.41,1)</f>
        <v>32.4</v>
      </c>
      <c r="K124" s="161">
        <f>(J124+F124)*2</f>
        <v>142.19999999999999</v>
      </c>
      <c r="L124" s="453"/>
    </row>
    <row r="125" spans="1:12" ht="12.75">
      <c r="A125" s="184"/>
      <c r="B125" s="184"/>
      <c r="C125" s="184"/>
      <c r="D125" s="205"/>
      <c r="E125" s="204"/>
      <c r="G125" s="184"/>
      <c r="H125" s="188"/>
      <c r="I125" s="188"/>
      <c r="J125" s="203"/>
      <c r="K125" s="200"/>
      <c r="L125" s="453"/>
    </row>
    <row r="126" spans="1:12">
      <c r="A126" s="424" t="s">
        <v>107</v>
      </c>
      <c r="B126" s="412"/>
      <c r="C126" s="413"/>
      <c r="D126" s="441" t="s">
        <v>106</v>
      </c>
      <c r="E126" s="214"/>
      <c r="F126" s="185">
        <v>3.48</v>
      </c>
      <c r="G126" s="1"/>
      <c r="L126" s="453"/>
    </row>
    <row r="127" spans="1:12">
      <c r="A127" s="425"/>
      <c r="B127" s="438"/>
      <c r="C127" s="415"/>
      <c r="D127" s="442"/>
      <c r="E127" s="214"/>
      <c r="F127" s="185">
        <v>5.1100000000000003</v>
      </c>
      <c r="G127" s="1"/>
      <c r="H127" s="184"/>
      <c r="I127" s="184"/>
      <c r="J127" s="184"/>
      <c r="K127" s="184"/>
      <c r="L127" s="453"/>
    </row>
    <row r="128" spans="1:12" ht="12.75">
      <c r="A128" s="425"/>
      <c r="B128" s="438"/>
      <c r="C128" s="415"/>
      <c r="D128" s="442"/>
      <c r="E128" s="214"/>
      <c r="F128" s="185">
        <v>0.1</v>
      </c>
      <c r="G128" s="184">
        <f>F126*F127*F128</f>
        <v>1.7782800000000003</v>
      </c>
      <c r="H128" s="66"/>
      <c r="I128" s="199"/>
      <c r="J128" s="188"/>
      <c r="K128" s="200"/>
      <c r="L128" s="453"/>
    </row>
    <row r="129" spans="1:12" ht="12.75">
      <c r="A129" s="425"/>
      <c r="B129" s="438"/>
      <c r="C129" s="415"/>
      <c r="D129" s="442"/>
      <c r="E129" s="214" t="s">
        <v>384</v>
      </c>
      <c r="F129" s="185">
        <v>4</v>
      </c>
      <c r="G129" s="184">
        <v>3</v>
      </c>
      <c r="H129" s="66">
        <v>0.12</v>
      </c>
      <c r="I129" s="149">
        <f>F129*G129*H129</f>
        <v>1.44</v>
      </c>
      <c r="J129" s="149"/>
      <c r="K129" s="200"/>
      <c r="L129" s="453"/>
    </row>
    <row r="130" spans="1:12" ht="12.75">
      <c r="A130" s="425"/>
      <c r="B130" s="438"/>
      <c r="C130" s="415"/>
      <c r="D130" s="442"/>
      <c r="E130" s="214"/>
      <c r="F130" s="185"/>
      <c r="G130" s="184"/>
      <c r="H130" s="188"/>
      <c r="I130" s="189"/>
      <c r="J130" s="1"/>
      <c r="K130" s="122"/>
      <c r="L130" s="453"/>
    </row>
    <row r="131" spans="1:12" ht="12.75">
      <c r="A131" s="426"/>
      <c r="B131" s="416"/>
      <c r="C131" s="417"/>
      <c r="D131" s="443"/>
      <c r="E131" s="184"/>
      <c r="F131" s="184"/>
      <c r="G131" s="184"/>
      <c r="H131" s="188"/>
      <c r="I131" s="189"/>
      <c r="J131" s="227">
        <f>ROUND(G128+I129,2)</f>
        <v>3.22</v>
      </c>
      <c r="K131" s="227"/>
      <c r="L131" s="453"/>
    </row>
    <row r="132" spans="1:12" ht="12.75">
      <c r="A132" s="192"/>
      <c r="B132" s="192"/>
      <c r="C132" s="192"/>
      <c r="D132" s="183"/>
      <c r="E132" s="184"/>
      <c r="F132" s="223"/>
      <c r="G132" s="223"/>
      <c r="H132" s="184"/>
      <c r="I132" s="184"/>
      <c r="J132" s="184"/>
      <c r="K132" s="184"/>
      <c r="L132" s="453"/>
    </row>
    <row r="133" spans="1:12">
      <c r="A133" s="424" t="s">
        <v>109</v>
      </c>
      <c r="B133" s="192"/>
      <c r="C133" s="192"/>
      <c r="D133" s="441" t="s">
        <v>108</v>
      </c>
      <c r="E133" s="190"/>
      <c r="F133" s="185"/>
      <c r="G133">
        <v>10</v>
      </c>
      <c r="H133">
        <v>2.8</v>
      </c>
      <c r="I133" s="184">
        <f>G133*H133</f>
        <v>28</v>
      </c>
      <c r="J133" s="1"/>
      <c r="K133" s="1"/>
      <c r="L133" s="453"/>
    </row>
    <row r="134" spans="1:12" ht="11.25" customHeight="1">
      <c r="A134" s="425"/>
      <c r="B134" s="192"/>
      <c r="C134" s="192"/>
      <c r="D134" s="442"/>
      <c r="E134" s="190" t="s">
        <v>271</v>
      </c>
      <c r="F134" s="185"/>
      <c r="G134" s="1">
        <v>4</v>
      </c>
      <c r="H134" s="1">
        <v>2.9</v>
      </c>
      <c r="I134" s="1">
        <f>G134*H134</f>
        <v>11.6</v>
      </c>
      <c r="J134" s="1"/>
      <c r="K134" s="1"/>
      <c r="L134" s="453"/>
    </row>
    <row r="135" spans="1:12" ht="12.75">
      <c r="A135" s="425"/>
      <c r="B135" s="192"/>
      <c r="C135" s="192"/>
      <c r="D135" s="442"/>
      <c r="E135" s="185" t="s">
        <v>287</v>
      </c>
      <c r="F135" s="1"/>
      <c r="G135" s="1"/>
      <c r="H135" s="1"/>
      <c r="I135" s="1"/>
      <c r="J135" s="188"/>
      <c r="K135" s="200"/>
      <c r="L135" s="453"/>
    </row>
    <row r="136" spans="1:12">
      <c r="A136" s="425"/>
      <c r="B136" s="192"/>
      <c r="C136" s="192"/>
      <c r="D136" s="442"/>
      <c r="E136" s="185"/>
      <c r="F136" s="1"/>
      <c r="G136" s="1">
        <v>4</v>
      </c>
      <c r="H136" s="1">
        <v>1.8</v>
      </c>
      <c r="I136" s="1">
        <f>G136*H136</f>
        <v>7.2</v>
      </c>
      <c r="J136" s="222"/>
      <c r="K136" s="222"/>
      <c r="L136" s="453"/>
    </row>
    <row r="137" spans="1:12" ht="12.75">
      <c r="A137" s="425"/>
      <c r="B137" s="192"/>
      <c r="C137" s="192"/>
      <c r="D137" s="442"/>
      <c r="E137" s="190"/>
      <c r="F137" s="185"/>
      <c r="G137" s="184"/>
      <c r="H137" s="66"/>
      <c r="I137" s="338"/>
      <c r="J137" s="188"/>
      <c r="K137" s="200"/>
      <c r="L137" s="453"/>
    </row>
    <row r="138" spans="1:12" ht="12.75">
      <c r="A138" s="425"/>
      <c r="B138" s="192"/>
      <c r="C138" s="192"/>
      <c r="D138" s="442"/>
      <c r="E138" s="190"/>
      <c r="F138" s="185"/>
      <c r="G138" s="184"/>
      <c r="H138" s="67"/>
      <c r="I138" s="222"/>
      <c r="J138" s="222"/>
      <c r="K138" s="222"/>
      <c r="L138" s="453"/>
    </row>
    <row r="139" spans="1:12" ht="12.75">
      <c r="A139" s="425"/>
      <c r="B139" s="192"/>
      <c r="C139" s="192"/>
      <c r="D139" s="442"/>
      <c r="E139" s="190"/>
      <c r="F139" s="185"/>
      <c r="G139" s="184"/>
      <c r="H139" s="66"/>
      <c r="I139" s="199"/>
      <c r="J139" s="188"/>
      <c r="K139" s="200"/>
      <c r="L139" s="453"/>
    </row>
    <row r="140" spans="1:12" ht="12.75">
      <c r="A140" s="425"/>
      <c r="B140" s="192"/>
      <c r="C140" s="192"/>
      <c r="D140" s="442"/>
      <c r="E140" s="190"/>
      <c r="F140" s="185"/>
      <c r="G140" s="184"/>
      <c r="H140" s="67"/>
      <c r="I140" s="222"/>
      <c r="J140" s="222"/>
      <c r="K140" s="222"/>
      <c r="L140" s="453"/>
    </row>
    <row r="141" spans="1:12" ht="12.75">
      <c r="A141" s="426"/>
      <c r="B141" s="192"/>
      <c r="C141" s="192"/>
      <c r="D141" s="442"/>
      <c r="E141" s="190"/>
      <c r="F141" s="185"/>
      <c r="G141" s="184"/>
      <c r="H141" s="188"/>
      <c r="I141" s="189"/>
      <c r="J141" s="198"/>
      <c r="K141" s="122">
        <f>I133+I134+I136</f>
        <v>46.800000000000004</v>
      </c>
      <c r="L141" s="453"/>
    </row>
    <row r="142" spans="1:12" ht="12.75">
      <c r="A142" s="192"/>
      <c r="B142" s="192"/>
      <c r="C142" s="192"/>
      <c r="D142" s="191"/>
      <c r="E142" s="1"/>
      <c r="F142" s="1"/>
      <c r="G142" s="56"/>
      <c r="H142" s="1"/>
      <c r="I142" s="1"/>
      <c r="J142" s="1"/>
      <c r="K142" s="1"/>
      <c r="L142" s="453"/>
    </row>
    <row r="143" spans="1:12" ht="12.75" customHeight="1">
      <c r="A143" s="412" t="s">
        <v>111</v>
      </c>
      <c r="B143" s="192"/>
      <c r="C143" s="192"/>
      <c r="D143" s="409" t="s">
        <v>110</v>
      </c>
      <c r="E143" s="190"/>
      <c r="F143" s="185">
        <v>3.21</v>
      </c>
      <c r="G143" s="1">
        <f>SUM(F143:F146)</f>
        <v>12.6</v>
      </c>
      <c r="H143">
        <v>2.8</v>
      </c>
      <c r="I143" s="188">
        <f>G143*H143</f>
        <v>35.279999999999994</v>
      </c>
      <c r="J143" s="184"/>
      <c r="K143" s="184"/>
      <c r="L143" s="453"/>
    </row>
    <row r="144" spans="1:12" ht="12.75">
      <c r="A144" s="414"/>
      <c r="B144" s="192"/>
      <c r="C144" s="192"/>
      <c r="D144" s="410"/>
      <c r="E144" s="190"/>
      <c r="F144" s="185">
        <v>3.21</v>
      </c>
      <c r="G144" s="1"/>
      <c r="H144" s="1" t="s">
        <v>324</v>
      </c>
      <c r="J144" s="198">
        <v>0.4</v>
      </c>
      <c r="K144" s="320">
        <f>0.8*J144</f>
        <v>0.32000000000000006</v>
      </c>
      <c r="L144" s="453"/>
    </row>
    <row r="145" spans="1:12" ht="12.75">
      <c r="A145" s="414"/>
      <c r="B145" s="192"/>
      <c r="C145" s="192"/>
      <c r="D145" s="410"/>
      <c r="E145" s="190"/>
      <c r="F145" s="185">
        <v>3</v>
      </c>
      <c r="G145" s="184"/>
      <c r="H145" s="1" t="s">
        <v>325</v>
      </c>
      <c r="I145">
        <v>1</v>
      </c>
      <c r="J145" s="188">
        <v>2.1</v>
      </c>
      <c r="K145" s="320">
        <f>I145*J145</f>
        <v>2.1</v>
      </c>
      <c r="L145" s="453"/>
    </row>
    <row r="146" spans="1:12" ht="12" customHeight="1">
      <c r="A146" s="414"/>
      <c r="B146" s="192"/>
      <c r="C146" s="192"/>
      <c r="D146" s="410"/>
      <c r="E146" s="190"/>
      <c r="F146" s="185">
        <v>3.18</v>
      </c>
      <c r="G146" s="184"/>
      <c r="H146" s="187"/>
      <c r="I146" s="184">
        <f>I143-K145-K144</f>
        <v>32.859999999999992</v>
      </c>
      <c r="J146" s="184"/>
      <c r="K146" s="184"/>
      <c r="L146" s="453"/>
    </row>
    <row r="147" spans="1:12">
      <c r="A147" s="414"/>
      <c r="B147" s="192"/>
      <c r="C147" s="192"/>
      <c r="D147" s="410"/>
      <c r="E147" s="214"/>
      <c r="F147" s="185"/>
      <c r="G147" s="1"/>
      <c r="J147" s="1"/>
      <c r="K147" s="184"/>
      <c r="L147" s="453"/>
    </row>
    <row r="148" spans="1:12" ht="14.25" customHeight="1">
      <c r="A148" s="414"/>
      <c r="B148" s="192"/>
      <c r="C148" s="192"/>
      <c r="D148" s="410"/>
      <c r="E148" s="214"/>
      <c r="F148" s="185"/>
      <c r="G148" s="184"/>
      <c r="I148" s="1"/>
      <c r="J148" s="1"/>
      <c r="K148" s="200"/>
      <c r="L148" s="453"/>
    </row>
    <row r="149" spans="1:12" ht="14.25" customHeight="1">
      <c r="A149" s="414"/>
      <c r="B149" s="192"/>
      <c r="C149" s="192"/>
      <c r="D149" s="410"/>
      <c r="E149" s="214"/>
      <c r="F149" s="185"/>
      <c r="G149" s="184"/>
      <c r="H149" s="184"/>
      <c r="I149" s="1"/>
      <c r="J149" s="1"/>
      <c r="K149" s="200"/>
      <c r="L149" s="453"/>
    </row>
    <row r="150" spans="1:12" ht="14.25" customHeight="1">
      <c r="A150" s="414"/>
      <c r="B150" s="192"/>
      <c r="C150" s="192"/>
      <c r="D150" s="410"/>
      <c r="E150" s="214"/>
      <c r="F150" s="185"/>
      <c r="G150" s="184"/>
      <c r="H150" s="1"/>
      <c r="I150" s="1"/>
      <c r="J150" s="161"/>
      <c r="K150" s="161"/>
      <c r="L150" s="453"/>
    </row>
    <row r="151" spans="1:12" ht="12.75">
      <c r="A151" s="414"/>
      <c r="B151" s="192"/>
      <c r="C151" s="192"/>
      <c r="D151" s="410"/>
      <c r="E151" s="190"/>
      <c r="F151" s="185"/>
      <c r="G151" s="184"/>
      <c r="H151" s="56"/>
      <c r="I151" s="1"/>
      <c r="J151" s="188"/>
      <c r="L151" s="453"/>
    </row>
    <row r="152" spans="1:12" ht="14.25" customHeight="1">
      <c r="A152" s="414"/>
      <c r="B152" s="192"/>
      <c r="C152" s="192"/>
      <c r="D152" s="410"/>
      <c r="E152" s="184"/>
      <c r="F152" s="149"/>
      <c r="G152" s="150"/>
      <c r="H152" s="174"/>
      <c r="I152" s="150"/>
      <c r="J152" s="184"/>
      <c r="K152" s="184"/>
      <c r="L152" s="453"/>
    </row>
    <row r="153" spans="1:12" ht="14.25" customHeight="1">
      <c r="A153" s="414"/>
      <c r="B153" s="192"/>
      <c r="C153" s="192"/>
      <c r="D153" s="410"/>
      <c r="E153" s="184"/>
      <c r="F153" s="149"/>
      <c r="G153" s="150"/>
      <c r="H153" s="174"/>
      <c r="I153" s="150"/>
      <c r="J153" s="184"/>
      <c r="K153" s="184"/>
      <c r="L153" s="453"/>
    </row>
    <row r="154" spans="1:12" ht="14.25" customHeight="1">
      <c r="A154" s="414"/>
      <c r="B154" s="192"/>
      <c r="C154" s="192"/>
      <c r="D154" s="410"/>
      <c r="E154" s="184" t="s">
        <v>397</v>
      </c>
      <c r="F154" s="149"/>
      <c r="G154" s="150"/>
      <c r="H154" s="188">
        <v>3.6</v>
      </c>
      <c r="I154" s="188">
        <v>0.4</v>
      </c>
      <c r="J154" s="184">
        <f>H154*I154</f>
        <v>1.4400000000000002</v>
      </c>
      <c r="K154" s="184"/>
      <c r="L154" s="453"/>
    </row>
    <row r="155" spans="1:12" ht="12.75">
      <c r="A155" s="414"/>
      <c r="B155" s="192"/>
      <c r="C155" s="192"/>
      <c r="D155" s="410"/>
      <c r="E155" s="190" t="s">
        <v>271</v>
      </c>
      <c r="F155" s="185">
        <v>6</v>
      </c>
      <c r="G155" s="184">
        <v>2.9</v>
      </c>
      <c r="H155" s="188">
        <f>F155*G155</f>
        <v>17.399999999999999</v>
      </c>
      <c r="I155" s="188"/>
      <c r="J155" s="198"/>
      <c r="K155" s="197"/>
      <c r="L155" s="453"/>
    </row>
    <row r="156" spans="1:12" ht="12.75">
      <c r="A156" s="414"/>
      <c r="B156" s="192"/>
      <c r="C156" s="192"/>
      <c r="D156" s="410"/>
      <c r="E156" s="190"/>
      <c r="F156" s="184"/>
      <c r="G156" s="184"/>
      <c r="H156" s="188"/>
      <c r="I156" s="226"/>
      <c r="J156" s="428"/>
      <c r="K156" s="428"/>
      <c r="L156" s="453"/>
    </row>
    <row r="157" spans="1:12" ht="12.75">
      <c r="A157" s="414"/>
      <c r="B157" s="1"/>
      <c r="C157" s="1"/>
      <c r="D157" s="410"/>
      <c r="E157" s="1"/>
      <c r="F157" s="1"/>
      <c r="G157" s="1"/>
      <c r="H157" s="1"/>
      <c r="I157" s="72"/>
      <c r="J157" s="1"/>
      <c r="K157" s="161">
        <f>ROUND(I146,2)+H155+J154</f>
        <v>51.699999999999996</v>
      </c>
      <c r="L157" s="453"/>
    </row>
    <row r="158" spans="1:12" ht="12" customHeight="1">
      <c r="A158" s="416"/>
      <c r="D158" s="411"/>
      <c r="E158" s="1"/>
      <c r="F158" s="1"/>
      <c r="G158" s="1"/>
      <c r="H158" s="1"/>
      <c r="L158" s="453"/>
    </row>
    <row r="159" spans="1:12" ht="12.75">
      <c r="A159" s="192"/>
      <c r="B159" s="192"/>
      <c r="C159" s="192"/>
      <c r="D159" s="195"/>
      <c r="E159" s="190"/>
      <c r="F159" s="1"/>
      <c r="G159" s="1"/>
      <c r="H159" s="187"/>
      <c r="I159" s="196"/>
      <c r="J159" s="184"/>
      <c r="K159" s="119"/>
      <c r="L159" s="453"/>
    </row>
    <row r="160" spans="1:12" ht="12.75">
      <c r="A160" s="412" t="s">
        <v>113</v>
      </c>
      <c r="B160" s="192"/>
      <c r="C160" s="192"/>
      <c r="D160" s="440" t="s">
        <v>112</v>
      </c>
      <c r="E160" s="190"/>
      <c r="F160" s="1"/>
      <c r="G160" s="1"/>
      <c r="H160" s="1"/>
      <c r="I160" s="225"/>
      <c r="J160" s="428"/>
      <c r="K160" s="428"/>
      <c r="L160" s="453"/>
    </row>
    <row r="161" spans="1:12">
      <c r="A161" s="438"/>
      <c r="B161" s="1"/>
      <c r="C161" s="1"/>
      <c r="D161" s="440"/>
      <c r="E161" s="1"/>
      <c r="F161" s="193">
        <v>1.6</v>
      </c>
      <c r="G161" s="193">
        <v>2.8</v>
      </c>
      <c r="H161" s="1">
        <f>F161*G161</f>
        <v>4.4799999999999995</v>
      </c>
      <c r="I161" s="72"/>
      <c r="J161" s="1"/>
      <c r="K161" s="1"/>
      <c r="L161" s="453"/>
    </row>
    <row r="162" spans="1:12">
      <c r="A162" s="438"/>
      <c r="D162" s="440"/>
      <c r="E162" s="1"/>
      <c r="F162" s="193">
        <v>1.6</v>
      </c>
      <c r="G162" s="193">
        <v>2.9</v>
      </c>
      <c r="H162" s="1">
        <f>F162*G162</f>
        <v>4.6399999999999997</v>
      </c>
      <c r="I162" s="72"/>
      <c r="J162" s="1"/>
      <c r="K162" s="1"/>
      <c r="L162" s="453"/>
    </row>
    <row r="163" spans="1:12" ht="12.75">
      <c r="A163" s="416"/>
      <c r="B163" s="192"/>
      <c r="C163" s="192"/>
      <c r="D163" s="440"/>
      <c r="E163" s="190"/>
      <c r="F163" s="193"/>
      <c r="G163" s="193"/>
      <c r="H163" s="1">
        <f>H161+H162</f>
        <v>9.1199999999999992</v>
      </c>
      <c r="I163" s="184"/>
      <c r="J163" s="184"/>
      <c r="K163" s="122"/>
      <c r="L163" s="453"/>
    </row>
    <row r="164" spans="1:12" ht="12.75">
      <c r="A164" s="192"/>
      <c r="B164" s="192"/>
      <c r="C164" s="192"/>
      <c r="D164" s="191"/>
      <c r="E164" s="190"/>
      <c r="F164" s="1"/>
      <c r="G164" s="1"/>
      <c r="H164" s="1"/>
      <c r="I164" s="189"/>
      <c r="J164" s="224"/>
      <c r="K164" s="161">
        <f>H163</f>
        <v>9.1199999999999992</v>
      </c>
      <c r="L164" s="453"/>
    </row>
    <row r="165" spans="1:12" ht="30">
      <c r="A165" s="216"/>
      <c r="B165" s="216"/>
      <c r="C165" s="216"/>
      <c r="D165" s="221"/>
      <c r="E165" s="216"/>
      <c r="F165" s="216"/>
      <c r="G165" s="216"/>
      <c r="H165" s="216"/>
      <c r="I165" s="216"/>
      <c r="J165" s="216"/>
      <c r="K165" s="216"/>
      <c r="L165" s="169"/>
    </row>
    <row r="166" spans="1:12" ht="30">
      <c r="A166" s="216"/>
      <c r="B166" s="216"/>
      <c r="C166" s="216"/>
      <c r="D166" s="221"/>
      <c r="E166" s="216"/>
      <c r="F166" s="216"/>
      <c r="G166" s="216"/>
      <c r="H166" s="216"/>
      <c r="I166" s="216"/>
      <c r="J166" s="216"/>
      <c r="K166" s="216"/>
      <c r="L166" s="169"/>
    </row>
    <row r="167" spans="1:12" ht="30">
      <c r="A167" s="216"/>
      <c r="B167" s="216"/>
      <c r="C167" s="216"/>
      <c r="D167" s="221"/>
      <c r="E167" s="216"/>
      <c r="F167" s="216"/>
      <c r="G167" s="216"/>
      <c r="H167" s="216"/>
      <c r="I167" s="216"/>
      <c r="J167" s="216"/>
      <c r="K167" s="216"/>
      <c r="L167" s="169"/>
    </row>
    <row r="168" spans="1:12" ht="15" customHeight="1">
      <c r="A168" s="216"/>
      <c r="B168" s="216"/>
      <c r="C168" s="216"/>
      <c r="D168" s="221"/>
      <c r="E168" s="216"/>
      <c r="F168" s="216"/>
      <c r="G168" s="216"/>
      <c r="H168" s="216"/>
      <c r="I168" s="216"/>
      <c r="J168" s="216"/>
      <c r="K168" s="216"/>
      <c r="L168" s="169"/>
    </row>
    <row r="169" spans="1:12" ht="15.75">
      <c r="C169" s="4" t="s">
        <v>1</v>
      </c>
      <c r="D169" s="431" t="s">
        <v>2</v>
      </c>
      <c r="E169" s="431"/>
      <c r="F169" s="220"/>
      <c r="G169" s="220" t="s">
        <v>3</v>
      </c>
      <c r="H169" s="220"/>
      <c r="J169" s="17"/>
      <c r="K169" s="17"/>
      <c r="L169" s="169"/>
    </row>
    <row r="170" spans="1:12" ht="12.75">
      <c r="C170" t="s">
        <v>4</v>
      </c>
      <c r="D170" s="432"/>
      <c r="E170" s="432"/>
      <c r="F170" s="432"/>
      <c r="J170" s="17"/>
      <c r="K170" s="17"/>
      <c r="L170" s="169"/>
    </row>
    <row r="171" spans="1:12" ht="12.75">
      <c r="C171" t="s">
        <v>5</v>
      </c>
      <c r="D171" s="433" t="s">
        <v>6</v>
      </c>
      <c r="E171" s="433"/>
      <c r="F171" s="13"/>
      <c r="G171" s="13" t="s">
        <v>7</v>
      </c>
      <c r="H171" s="13"/>
      <c r="I171" s="9"/>
      <c r="J171" s="176"/>
      <c r="K171" s="176"/>
      <c r="L171" s="169"/>
    </row>
    <row r="172" spans="1:12">
      <c r="D172" s="434" t="s">
        <v>8</v>
      </c>
      <c r="E172" s="434"/>
      <c r="F172" s="10"/>
      <c r="G172" s="10"/>
      <c r="H172" s="10"/>
      <c r="I172" s="9"/>
      <c r="J172" s="11"/>
      <c r="K172" s="11"/>
      <c r="L172" s="169"/>
    </row>
    <row r="173" spans="1:12" ht="15">
      <c r="D173" s="13"/>
      <c r="G173" s="435" t="s">
        <v>9</v>
      </c>
      <c r="H173" s="435"/>
      <c r="I173" s="435"/>
      <c r="J173" s="219" t="s">
        <v>19</v>
      </c>
      <c r="K173" s="17"/>
      <c r="L173" s="169"/>
    </row>
    <row r="174" spans="1:12" ht="15">
      <c r="G174" s="14"/>
      <c r="J174" s="17"/>
      <c r="K174" s="17"/>
      <c r="L174" s="169"/>
    </row>
    <row r="175" spans="1:12" ht="15">
      <c r="A175" s="17"/>
      <c r="B175" s="17"/>
      <c r="C175" s="17"/>
      <c r="D175" s="17"/>
      <c r="G175" s="14"/>
      <c r="J175" s="17"/>
      <c r="K175" s="17"/>
      <c r="L175" s="169"/>
    </row>
    <row r="176" spans="1:12" ht="15">
      <c r="A176" s="17"/>
      <c r="B176" s="17"/>
      <c r="C176" s="17"/>
      <c r="D176" s="436" t="s">
        <v>10</v>
      </c>
      <c r="E176" s="436"/>
      <c r="F176" s="19"/>
      <c r="G176" s="14"/>
      <c r="H176" s="437"/>
      <c r="I176" s="437"/>
      <c r="J176" s="17"/>
      <c r="K176" s="17"/>
      <c r="L176" s="169"/>
    </row>
    <row r="177" spans="1:12" ht="30" customHeight="1">
      <c r="A177" s="17"/>
      <c r="B177" s="17"/>
      <c r="C177" s="17"/>
      <c r="D177" s="13"/>
      <c r="E177" s="17"/>
      <c r="F177" s="17"/>
      <c r="G177" s="14"/>
      <c r="I177" s="21"/>
      <c r="J177" s="17"/>
      <c r="K177" s="17"/>
      <c r="L177" s="169"/>
    </row>
    <row r="178" spans="1:12" ht="30" customHeight="1">
      <c r="A178" s="17"/>
      <c r="B178" s="17"/>
      <c r="C178" s="17"/>
      <c r="D178" s="13"/>
      <c r="E178" s="17"/>
      <c r="F178" s="17"/>
      <c r="G178" s="14"/>
      <c r="H178" s="217"/>
      <c r="J178" s="17"/>
      <c r="K178" s="17"/>
      <c r="L178" s="169"/>
    </row>
    <row r="179" spans="1:12">
      <c r="A179" s="418" t="s">
        <v>0</v>
      </c>
      <c r="B179" s="418"/>
      <c r="C179" s="418"/>
      <c r="D179" s="418" t="s">
        <v>11</v>
      </c>
      <c r="E179" s="418" t="s">
        <v>12</v>
      </c>
      <c r="F179" s="429" t="s">
        <v>13</v>
      </c>
      <c r="G179" s="429" t="s">
        <v>13</v>
      </c>
      <c r="H179" s="429" t="s">
        <v>14</v>
      </c>
      <c r="I179" s="418" t="s">
        <v>15</v>
      </c>
      <c r="J179" s="418" t="s">
        <v>16</v>
      </c>
      <c r="K179" s="419" t="s">
        <v>17</v>
      </c>
      <c r="L179" s="418" t="s">
        <v>18</v>
      </c>
    </row>
    <row r="180" spans="1:12">
      <c r="A180" s="418"/>
      <c r="B180" s="418"/>
      <c r="C180" s="418"/>
      <c r="D180" s="418"/>
      <c r="E180" s="418"/>
      <c r="F180" s="430"/>
      <c r="G180" s="430"/>
      <c r="H180" s="430"/>
      <c r="I180" s="418"/>
      <c r="J180" s="418"/>
      <c r="K180" s="418"/>
      <c r="L180" s="418"/>
    </row>
    <row r="181" spans="1:12" ht="12.75">
      <c r="A181" s="424" t="s">
        <v>115</v>
      </c>
      <c r="B181" s="412"/>
      <c r="C181" s="413"/>
      <c r="D181" s="409" t="s">
        <v>114</v>
      </c>
      <c r="E181" s="215"/>
      <c r="F181" s="185">
        <v>3.18</v>
      </c>
      <c r="G181" s="1">
        <f>SUM(F181:F184)+G182+G183+G184+G185</f>
        <v>22.060000000000002</v>
      </c>
      <c r="I181" s="188"/>
      <c r="J181" s="428"/>
      <c r="K181" s="428"/>
      <c r="L181" s="169"/>
    </row>
    <row r="182" spans="1:12">
      <c r="A182" s="425"/>
      <c r="B182" s="438"/>
      <c r="C182" s="415"/>
      <c r="D182" s="410"/>
      <c r="E182" s="214"/>
      <c r="F182" s="185">
        <v>3.18</v>
      </c>
      <c r="G182" s="1">
        <v>1</v>
      </c>
      <c r="H182" s="1"/>
      <c r="I182" s="1"/>
      <c r="J182" s="1"/>
      <c r="K182" s="1"/>
      <c r="L182" s="169"/>
    </row>
    <row r="183" spans="1:12">
      <c r="A183" s="425"/>
      <c r="B183" s="438"/>
      <c r="C183" s="415"/>
      <c r="D183" s="410"/>
      <c r="E183" s="214"/>
      <c r="F183" s="185">
        <v>3.18</v>
      </c>
      <c r="G183" s="184">
        <v>1</v>
      </c>
      <c r="H183" t="s">
        <v>287</v>
      </c>
      <c r="L183" s="169"/>
    </row>
    <row r="184" spans="1:12" ht="12.75">
      <c r="A184" s="425"/>
      <c r="B184" s="438"/>
      <c r="C184" s="415"/>
      <c r="D184" s="410"/>
      <c r="E184" s="214"/>
      <c r="F184" s="185">
        <f>4.66*2</f>
        <v>9.32</v>
      </c>
      <c r="G184" s="184">
        <v>0.6</v>
      </c>
      <c r="H184" s="184">
        <v>4</v>
      </c>
      <c r="I184" s="184">
        <v>4</v>
      </c>
      <c r="J184" s="184"/>
      <c r="K184" s="122">
        <f>G181</f>
        <v>22.060000000000002</v>
      </c>
      <c r="L184" s="169"/>
    </row>
    <row r="185" spans="1:12" ht="12.75">
      <c r="A185" s="426"/>
      <c r="B185" s="416"/>
      <c r="C185" s="417"/>
      <c r="D185" s="411"/>
      <c r="E185" s="214"/>
      <c r="F185" s="185">
        <v>3.21</v>
      </c>
      <c r="G185" s="184">
        <v>0.6</v>
      </c>
      <c r="H185" s="184">
        <v>3</v>
      </c>
      <c r="I185" s="66">
        <v>3</v>
      </c>
      <c r="J185" s="161">
        <f>H184+I184+I185+H185</f>
        <v>14</v>
      </c>
      <c r="L185" s="169"/>
    </row>
    <row r="186" spans="1:12" ht="12.75">
      <c r="A186" s="184"/>
      <c r="B186" s="184"/>
      <c r="C186" s="184"/>
      <c r="D186" s="190"/>
      <c r="E186" s="214"/>
      <c r="F186" s="213"/>
      <c r="G186" s="66"/>
      <c r="H186" s="66"/>
      <c r="I186" s="212"/>
      <c r="J186" s="149"/>
      <c r="K186" s="122">
        <f>G181+J185</f>
        <v>36.06</v>
      </c>
      <c r="L186" s="169"/>
    </row>
    <row r="187" spans="1:12" ht="12.75">
      <c r="A187" s="184"/>
      <c r="B187" s="184"/>
      <c r="C187" s="184"/>
      <c r="D187" s="190"/>
      <c r="E187" s="204"/>
      <c r="F187" s="149"/>
      <c r="G187" s="149"/>
      <c r="H187" s="149"/>
      <c r="I187" s="149"/>
      <c r="J187" s="149"/>
      <c r="K187" s="122"/>
      <c r="L187" s="169"/>
    </row>
    <row r="188" spans="1:12">
      <c r="A188" s="424" t="s">
        <v>117</v>
      </c>
      <c r="B188" s="412"/>
      <c r="C188" s="413"/>
      <c r="D188" s="440" t="s">
        <v>314</v>
      </c>
      <c r="E188" s="185"/>
      <c r="F188" s="1"/>
      <c r="G188" s="1">
        <v>3.18</v>
      </c>
      <c r="H188" s="1">
        <v>4.8099999999999996</v>
      </c>
      <c r="I188" s="1">
        <f>G188*H188</f>
        <v>15.2958</v>
      </c>
      <c r="J188" s="1"/>
      <c r="K188" s="1"/>
      <c r="L188" s="169"/>
    </row>
    <row r="189" spans="1:12">
      <c r="A189" s="425"/>
      <c r="B189" s="438"/>
      <c r="C189" s="415"/>
      <c r="D189" s="440"/>
      <c r="E189" s="185" t="s">
        <v>287</v>
      </c>
      <c r="F189" s="1"/>
      <c r="G189" s="1">
        <v>4</v>
      </c>
      <c r="H189" s="1">
        <v>3</v>
      </c>
      <c r="I189" s="1">
        <v>12</v>
      </c>
      <c r="J189" s="1"/>
      <c r="K189" s="1"/>
      <c r="L189" s="169"/>
    </row>
    <row r="190" spans="1:12" ht="12.75">
      <c r="A190" s="425"/>
      <c r="B190" s="438"/>
      <c r="C190" s="415"/>
      <c r="D190" s="440"/>
      <c r="E190" s="185"/>
      <c r="F190" s="184"/>
      <c r="G190" s="184"/>
      <c r="H190" s="200"/>
      <c r="I190" s="199"/>
      <c r="J190" s="188"/>
      <c r="K190" s="200"/>
      <c r="L190" s="169"/>
    </row>
    <row r="191" spans="1:12" ht="12.75">
      <c r="A191" s="425"/>
      <c r="B191" s="438"/>
      <c r="C191" s="415"/>
      <c r="D191" s="440"/>
      <c r="E191" s="185"/>
      <c r="F191" s="184"/>
      <c r="G191" s="66"/>
      <c r="H191" s="66"/>
      <c r="I191" s="149"/>
      <c r="J191" s="149"/>
      <c r="K191" s="200"/>
      <c r="L191" s="169"/>
    </row>
    <row r="192" spans="1:12" ht="12.75">
      <c r="A192" s="425"/>
      <c r="B192" s="438"/>
      <c r="C192" s="415"/>
      <c r="D192" s="440"/>
      <c r="E192" s="185"/>
      <c r="F192" s="184"/>
      <c r="G192" s="66"/>
      <c r="H192" s="66"/>
      <c r="I192" s="189"/>
      <c r="J192" s="428"/>
      <c r="K192" s="428"/>
      <c r="L192" s="169"/>
    </row>
    <row r="193" spans="1:12" ht="12.75">
      <c r="A193" s="426"/>
      <c r="B193" s="416"/>
      <c r="C193" s="417"/>
      <c r="D193" s="440"/>
      <c r="E193" s="184"/>
      <c r="F193" s="184"/>
      <c r="G193" s="184"/>
      <c r="H193" s="188"/>
      <c r="I193" s="189"/>
      <c r="J193" s="1"/>
      <c r="K193" s="161">
        <f>ROUND(I188+I189,2)</f>
        <v>27.3</v>
      </c>
      <c r="L193" s="169"/>
    </row>
    <row r="194" spans="1:12" ht="12.75">
      <c r="A194" s="210"/>
      <c r="B194" s="207"/>
      <c r="C194" s="206"/>
      <c r="D194" s="211"/>
      <c r="E194" s="184"/>
      <c r="F194" s="184"/>
      <c r="G194" s="184"/>
      <c r="H194" s="188"/>
      <c r="I194" s="189"/>
      <c r="J194" s="1"/>
      <c r="K194" s="208"/>
      <c r="L194" s="169"/>
    </row>
    <row r="195" spans="1:12">
      <c r="A195" s="424" t="s">
        <v>119</v>
      </c>
      <c r="B195" s="207"/>
      <c r="C195" s="206"/>
      <c r="D195" s="409" t="s">
        <v>118</v>
      </c>
      <c r="E195" s="185">
        <v>5.1100000000000003</v>
      </c>
      <c r="F195" s="1">
        <v>3</v>
      </c>
      <c r="G195" s="1">
        <f>(E195*F195)*2</f>
        <v>30.660000000000004</v>
      </c>
      <c r="H195" s="1">
        <f>G195+G196+G197+G198+G199-K195-K196</f>
        <v>113.88</v>
      </c>
      <c r="I195" s="1">
        <v>1</v>
      </c>
      <c r="J195" s="1">
        <v>2.1</v>
      </c>
      <c r="K195" s="1">
        <f>(I195*J195)*2</f>
        <v>4.2</v>
      </c>
      <c r="L195" s="169"/>
    </row>
    <row r="196" spans="1:12">
      <c r="A196" s="425"/>
      <c r="B196" s="207"/>
      <c r="C196" s="206"/>
      <c r="D196" s="410"/>
      <c r="E196" s="185">
        <v>5.1100000000000003</v>
      </c>
      <c r="F196" s="1">
        <v>3</v>
      </c>
      <c r="G196" s="1">
        <f t="shared" ref="G196:G199" si="0">(E196*F196)*2</f>
        <v>30.660000000000004</v>
      </c>
      <c r="H196" s="1"/>
      <c r="I196" s="1">
        <v>0.4</v>
      </c>
      <c r="J196" s="1">
        <v>0.6</v>
      </c>
      <c r="K196" s="1">
        <f>(I196*J196)*2</f>
        <v>0.48</v>
      </c>
      <c r="L196" s="169"/>
    </row>
    <row r="197" spans="1:12" ht="12.75">
      <c r="A197" s="425"/>
      <c r="B197" s="207"/>
      <c r="C197" s="206"/>
      <c r="D197" s="410"/>
      <c r="E197" s="185">
        <v>3.18</v>
      </c>
      <c r="F197" s="184">
        <v>3</v>
      </c>
      <c r="G197" s="1">
        <f t="shared" si="0"/>
        <v>19.080000000000002</v>
      </c>
      <c r="H197" s="200"/>
      <c r="I197" s="199"/>
      <c r="J197" s="188"/>
      <c r="K197" s="200"/>
      <c r="L197" s="169"/>
    </row>
    <row r="198" spans="1:12" ht="12.75">
      <c r="A198" s="425"/>
      <c r="B198" s="207"/>
      <c r="C198" s="206"/>
      <c r="D198" s="410"/>
      <c r="E198" s="185">
        <v>3.18</v>
      </c>
      <c r="F198" s="184">
        <v>3</v>
      </c>
      <c r="G198" s="1">
        <f t="shared" si="0"/>
        <v>19.080000000000002</v>
      </c>
      <c r="H198" s="66"/>
      <c r="I198" s="149"/>
      <c r="J198" s="149"/>
      <c r="K198" s="200"/>
      <c r="L198" s="169"/>
    </row>
    <row r="199" spans="1:12" ht="12.75">
      <c r="A199" s="426"/>
      <c r="B199" s="207"/>
      <c r="C199" s="206"/>
      <c r="D199" s="411"/>
      <c r="E199" s="185">
        <v>3.18</v>
      </c>
      <c r="F199" s="184">
        <v>3</v>
      </c>
      <c r="G199" s="1">
        <f t="shared" si="0"/>
        <v>19.080000000000002</v>
      </c>
      <c r="H199" s="66"/>
      <c r="I199" s="189"/>
      <c r="J199" s="428"/>
      <c r="K199" s="428"/>
      <c r="L199" s="169"/>
    </row>
    <row r="200" spans="1:12" ht="12.75">
      <c r="A200" s="210"/>
      <c r="B200" s="207"/>
      <c r="C200" s="206"/>
      <c r="D200" s="209"/>
      <c r="E200" s="184"/>
      <c r="G200" s="184"/>
      <c r="H200" s="188"/>
      <c r="I200" s="189"/>
      <c r="J200" s="1"/>
      <c r="K200" s="161">
        <f>ROUND(H195,2)</f>
        <v>113.88</v>
      </c>
      <c r="L200" s="169"/>
    </row>
    <row r="201" spans="1:12" ht="12.75">
      <c r="A201" s="424" t="s">
        <v>121</v>
      </c>
      <c r="B201" s="207"/>
      <c r="C201" s="206"/>
      <c r="D201" s="409" t="s">
        <v>120</v>
      </c>
      <c r="E201" s="184"/>
      <c r="F201" s="185">
        <f>2.1+1+2.1</f>
        <v>5.2</v>
      </c>
      <c r="G201" s="1">
        <v>3</v>
      </c>
      <c r="H201" s="1">
        <f>SUM(F201:G204)</f>
        <v>20.399999999999999</v>
      </c>
      <c r="I201" s="1"/>
      <c r="J201" s="1"/>
      <c r="K201" s="208"/>
      <c r="L201" s="169"/>
    </row>
    <row r="202" spans="1:12">
      <c r="A202" s="425"/>
      <c r="B202" s="207"/>
      <c r="C202" s="206"/>
      <c r="D202" s="410"/>
      <c r="E202" s="184"/>
      <c r="F202" s="185">
        <f>2.1+1+2.1</f>
        <v>5.2</v>
      </c>
      <c r="G202" s="1">
        <v>3</v>
      </c>
      <c r="H202" s="1"/>
      <c r="I202" s="1"/>
      <c r="L202" s="169"/>
    </row>
    <row r="203" spans="1:12">
      <c r="A203" s="425"/>
      <c r="B203" s="207"/>
      <c r="C203" s="206"/>
      <c r="D203" s="410"/>
      <c r="E203" s="184"/>
      <c r="F203" s="185">
        <f>0.4+0.4+0.6+0.6</f>
        <v>2</v>
      </c>
      <c r="G203" s="184"/>
      <c r="H203" s="1"/>
      <c r="I203" s="1"/>
      <c r="J203" s="1"/>
      <c r="L203" s="169"/>
    </row>
    <row r="204" spans="1:12" ht="12.75">
      <c r="A204" s="426"/>
      <c r="B204" s="207"/>
      <c r="C204" s="206"/>
      <c r="D204" s="411"/>
      <c r="E204" s="184"/>
      <c r="F204" s="185">
        <f>0.4+0.4+0.6+0.6</f>
        <v>2</v>
      </c>
      <c r="G204" s="185"/>
      <c r="H204" s="1"/>
      <c r="I204" s="1"/>
      <c r="J204" s="1"/>
      <c r="K204" s="122">
        <f>H201</f>
        <v>20.399999999999999</v>
      </c>
      <c r="L204" s="169"/>
    </row>
    <row r="205" spans="1:12" ht="12.75">
      <c r="A205" s="184"/>
      <c r="B205" s="184"/>
      <c r="C205" s="184"/>
      <c r="D205" s="205"/>
      <c r="E205" s="204"/>
      <c r="G205" s="184"/>
      <c r="H205" s="188"/>
      <c r="I205" s="188"/>
      <c r="J205" s="203"/>
      <c r="K205" s="200"/>
      <c r="L205" s="169"/>
    </row>
    <row r="206" spans="1:12">
      <c r="A206" s="424" t="s">
        <v>123</v>
      </c>
      <c r="B206" s="412"/>
      <c r="C206" s="413"/>
      <c r="D206" s="441" t="s">
        <v>122</v>
      </c>
      <c r="E206" s="185">
        <v>5.1100000000000003</v>
      </c>
      <c r="F206" s="1">
        <v>3</v>
      </c>
      <c r="G206" s="1">
        <f>(E206*F206)*2</f>
        <v>30.660000000000004</v>
      </c>
      <c r="H206" s="1">
        <f>G206+G207+G208+G209+G210-K206-K207</f>
        <v>113.88</v>
      </c>
      <c r="I206" s="1">
        <v>1</v>
      </c>
      <c r="J206" s="1">
        <v>2.1</v>
      </c>
      <c r="K206" s="1">
        <f>(I206*J206)*2</f>
        <v>4.2</v>
      </c>
      <c r="L206" s="169"/>
    </row>
    <row r="207" spans="1:12">
      <c r="A207" s="425"/>
      <c r="B207" s="438"/>
      <c r="C207" s="415"/>
      <c r="D207" s="442"/>
      <c r="E207" s="185">
        <v>5.1100000000000003</v>
      </c>
      <c r="F207" s="1">
        <v>3</v>
      </c>
      <c r="G207" s="1">
        <f t="shared" ref="G207:G210" si="1">(E207*F207)*2</f>
        <v>30.660000000000004</v>
      </c>
      <c r="H207" s="1"/>
      <c r="I207" s="1">
        <v>0.4</v>
      </c>
      <c r="J207" s="1">
        <v>0.6</v>
      </c>
      <c r="K207" s="1">
        <f>(I207*J207)*2</f>
        <v>0.48</v>
      </c>
      <c r="L207" s="169"/>
    </row>
    <row r="208" spans="1:12" ht="12.75">
      <c r="A208" s="425"/>
      <c r="B208" s="438"/>
      <c r="C208" s="415"/>
      <c r="D208" s="442"/>
      <c r="E208" s="185">
        <v>3.18</v>
      </c>
      <c r="F208" s="184">
        <v>3</v>
      </c>
      <c r="G208" s="1">
        <f t="shared" si="1"/>
        <v>19.080000000000002</v>
      </c>
      <c r="H208" s="200"/>
      <c r="I208" s="321"/>
      <c r="J208" s="188"/>
      <c r="K208" s="200"/>
      <c r="L208" s="169"/>
    </row>
    <row r="209" spans="1:12" ht="12.75">
      <c r="A209" s="425"/>
      <c r="B209" s="438"/>
      <c r="C209" s="415"/>
      <c r="D209" s="442"/>
      <c r="E209" s="185">
        <v>3.18</v>
      </c>
      <c r="F209" s="184">
        <v>3</v>
      </c>
      <c r="G209" s="1">
        <f t="shared" si="1"/>
        <v>19.080000000000002</v>
      </c>
      <c r="H209" s="66"/>
      <c r="I209" s="149"/>
      <c r="J209" s="149"/>
      <c r="K209" s="200"/>
      <c r="L209" s="169"/>
    </row>
    <row r="210" spans="1:12" ht="12.75">
      <c r="A210" s="425"/>
      <c r="B210" s="438"/>
      <c r="C210" s="415"/>
      <c r="D210" s="442"/>
      <c r="E210" s="185">
        <v>3.18</v>
      </c>
      <c r="F210" s="184">
        <v>3</v>
      </c>
      <c r="G210" s="1">
        <f t="shared" si="1"/>
        <v>19.080000000000002</v>
      </c>
      <c r="H210" s="66"/>
      <c r="I210" s="189"/>
      <c r="J210" s="428"/>
      <c r="K210" s="428"/>
      <c r="L210" s="169"/>
    </row>
    <row r="211" spans="1:12" ht="12.75">
      <c r="A211" s="426"/>
      <c r="B211" s="416"/>
      <c r="C211" s="417"/>
      <c r="D211" s="443"/>
      <c r="E211" s="184"/>
      <c r="G211" s="184"/>
      <c r="H211" s="188"/>
      <c r="I211" s="189"/>
      <c r="J211" s="1"/>
      <c r="K211" s="161">
        <f>ROUND(H206,2)</f>
        <v>113.88</v>
      </c>
      <c r="L211" s="169"/>
    </row>
    <row r="212" spans="1:12" ht="12.75">
      <c r="A212" s="192"/>
      <c r="B212" s="192"/>
      <c r="C212" s="192"/>
      <c r="D212" s="183"/>
      <c r="E212" s="184"/>
      <c r="F212" s="223"/>
      <c r="G212" s="223"/>
      <c r="H212" s="184"/>
      <c r="I212" s="184"/>
      <c r="J212" s="184"/>
      <c r="K212" s="184"/>
      <c r="L212" s="169"/>
    </row>
    <row r="213" spans="1:12">
      <c r="A213" s="424" t="s">
        <v>124</v>
      </c>
      <c r="B213" s="192"/>
      <c r="C213" s="192"/>
      <c r="D213" s="441" t="s">
        <v>315</v>
      </c>
      <c r="E213" s="190"/>
      <c r="F213" s="185">
        <v>4.8099999999999996</v>
      </c>
      <c r="G213" s="1">
        <v>3.18</v>
      </c>
      <c r="H213" s="1"/>
      <c r="I213" s="1"/>
      <c r="J213" s="1"/>
      <c r="K213" s="1"/>
      <c r="L213" s="169"/>
    </row>
    <row r="214" spans="1:12">
      <c r="A214" s="425"/>
      <c r="B214" s="192"/>
      <c r="C214" s="192"/>
      <c r="D214" s="442"/>
      <c r="E214" s="190"/>
      <c r="F214" s="185"/>
      <c r="G214" s="1"/>
      <c r="H214" s="1"/>
      <c r="I214" s="1"/>
      <c r="J214" s="1"/>
      <c r="K214" s="1"/>
      <c r="L214" s="169"/>
    </row>
    <row r="215" spans="1:12" ht="12.75">
      <c r="A215" s="425"/>
      <c r="B215" s="192"/>
      <c r="C215" s="192"/>
      <c r="D215" s="442"/>
      <c r="E215" s="190"/>
      <c r="F215" s="185"/>
      <c r="G215" s="184"/>
      <c r="H215" s="66"/>
      <c r="I215" s="316"/>
      <c r="J215" s="188"/>
      <c r="K215" s="200"/>
      <c r="L215" s="169"/>
    </row>
    <row r="216" spans="1:12" ht="12.75">
      <c r="A216" s="425"/>
      <c r="B216" s="192"/>
      <c r="C216" s="192"/>
      <c r="D216" s="442"/>
      <c r="E216" s="190"/>
      <c r="F216" s="185"/>
      <c r="G216" s="184"/>
      <c r="H216" s="67"/>
      <c r="I216" s="222"/>
      <c r="J216" s="222"/>
      <c r="K216" s="222"/>
      <c r="L216" s="169"/>
    </row>
    <row r="217" spans="1:12" ht="12.75">
      <c r="A217" s="426"/>
      <c r="B217" s="192"/>
      <c r="C217" s="192"/>
      <c r="D217" s="442"/>
      <c r="E217" s="190"/>
      <c r="F217" s="185"/>
      <c r="G217" s="184"/>
      <c r="H217" s="188"/>
      <c r="I217" s="189"/>
      <c r="J217" s="318"/>
      <c r="K217" s="161">
        <f>F213*G213</f>
        <v>15.2958</v>
      </c>
      <c r="L217" s="169"/>
    </row>
    <row r="218" spans="1:12" ht="12.75">
      <c r="A218" s="192"/>
      <c r="B218" s="192"/>
      <c r="C218" s="192"/>
      <c r="D218" s="315"/>
      <c r="E218" s="1"/>
      <c r="F218" s="1"/>
      <c r="G218" s="56"/>
      <c r="H218" s="1"/>
      <c r="I218" s="1"/>
      <c r="J218" s="1"/>
      <c r="K218" s="1"/>
      <c r="L218" s="169"/>
    </row>
    <row r="219" spans="1:12">
      <c r="A219" s="424" t="s">
        <v>126</v>
      </c>
      <c r="B219" s="192"/>
      <c r="C219" s="192"/>
      <c r="D219" s="441" t="s">
        <v>152</v>
      </c>
      <c r="E219" s="190"/>
      <c r="F219" s="185"/>
      <c r="G219" s="1"/>
      <c r="H219" s="1"/>
      <c r="I219" s="1"/>
      <c r="J219" s="1"/>
      <c r="K219" s="1"/>
      <c r="L219" s="169"/>
    </row>
    <row r="220" spans="1:12">
      <c r="A220" s="425"/>
      <c r="B220" s="192"/>
      <c r="C220" s="192"/>
      <c r="D220" s="442"/>
      <c r="E220" s="190"/>
      <c r="F220" s="185"/>
      <c r="G220" s="1"/>
      <c r="H220" s="1"/>
      <c r="I220" s="1"/>
      <c r="J220" s="1"/>
      <c r="K220" s="1"/>
      <c r="L220" s="169"/>
    </row>
    <row r="221" spans="1:12" ht="12.75">
      <c r="A221" s="425"/>
      <c r="B221" s="192"/>
      <c r="C221" s="192"/>
      <c r="D221" s="442"/>
      <c r="E221" s="190"/>
      <c r="F221" s="185"/>
      <c r="G221" s="184"/>
      <c r="H221" s="66"/>
      <c r="I221" s="199"/>
      <c r="J221" s="188"/>
      <c r="K221" s="200"/>
      <c r="L221" s="169"/>
    </row>
    <row r="222" spans="1:12" ht="12.75">
      <c r="A222" s="425"/>
      <c r="B222" s="192"/>
      <c r="C222" s="192"/>
      <c r="D222" s="442"/>
      <c r="E222" s="190"/>
      <c r="F222" s="185"/>
      <c r="G222" s="184"/>
      <c r="H222" s="67"/>
      <c r="I222" s="222"/>
      <c r="J222" s="222"/>
      <c r="K222" s="222"/>
      <c r="L222" s="169"/>
    </row>
    <row r="223" spans="1:12" ht="12.75">
      <c r="A223" s="426"/>
      <c r="B223" s="192"/>
      <c r="C223" s="192"/>
      <c r="D223" s="442"/>
      <c r="E223" s="190"/>
      <c r="F223" s="185"/>
      <c r="G223" s="184"/>
      <c r="H223" s="188"/>
      <c r="I223" s="189"/>
      <c r="J223" s="198"/>
      <c r="K223" s="119">
        <v>1</v>
      </c>
      <c r="L223" s="169"/>
    </row>
    <row r="224" spans="1:12" ht="12.75">
      <c r="A224" s="192"/>
      <c r="B224" s="192"/>
      <c r="C224" s="192"/>
      <c r="D224" s="191"/>
      <c r="E224" s="1"/>
      <c r="F224" s="1"/>
      <c r="G224" s="56"/>
      <c r="H224" s="1"/>
      <c r="I224" s="1"/>
      <c r="J224" s="1"/>
      <c r="K224" s="1"/>
      <c r="L224" s="169"/>
    </row>
    <row r="225" spans="1:12">
      <c r="A225" s="412" t="s">
        <v>128</v>
      </c>
      <c r="B225" s="192"/>
      <c r="C225" s="192"/>
      <c r="D225" s="444" t="s">
        <v>125</v>
      </c>
      <c r="E225" s="190"/>
      <c r="F225" s="194"/>
      <c r="I225" s="184"/>
      <c r="J225" s="184"/>
      <c r="K225" s="184"/>
      <c r="L225" s="169"/>
    </row>
    <row r="226" spans="1:12" ht="12.75">
      <c r="A226" s="438"/>
      <c r="B226" s="192"/>
      <c r="C226" s="192"/>
      <c r="D226" s="444"/>
      <c r="E226" s="190"/>
      <c r="F226" s="196"/>
      <c r="G226" s="184">
        <v>2</v>
      </c>
      <c r="H226" s="188"/>
      <c r="I226" s="189"/>
      <c r="J226" s="198"/>
      <c r="K226" s="202"/>
      <c r="L226" s="169"/>
    </row>
    <row r="227" spans="1:12" ht="12.75">
      <c r="A227" s="438"/>
      <c r="B227" s="192"/>
      <c r="C227" s="192"/>
      <c r="D227" s="444"/>
      <c r="E227" s="190"/>
      <c r="F227" s="196"/>
      <c r="G227" s="184"/>
      <c r="H227" s="200"/>
      <c r="I227" s="201"/>
      <c r="J227" s="188"/>
      <c r="K227" s="200"/>
      <c r="L227" s="169"/>
    </row>
    <row r="228" spans="1:12">
      <c r="A228" s="438"/>
      <c r="B228" s="192"/>
      <c r="C228" s="192"/>
      <c r="D228" s="444"/>
      <c r="E228" s="190"/>
      <c r="F228" s="194"/>
      <c r="G228" s="193"/>
      <c r="H228" s="187"/>
      <c r="I228" s="184"/>
      <c r="J228" s="184"/>
      <c r="K228" s="184"/>
      <c r="L228" s="169"/>
    </row>
    <row r="229" spans="1:12" ht="12.75">
      <c r="A229" s="438"/>
      <c r="B229" s="192"/>
      <c r="C229" s="192"/>
      <c r="D229" s="444"/>
      <c r="E229" s="190"/>
      <c r="F229" s="196"/>
      <c r="G229" s="67"/>
      <c r="H229" s="65"/>
      <c r="I229" s="199"/>
      <c r="J229" s="188"/>
      <c r="L229" s="169"/>
    </row>
    <row r="230" spans="1:12" ht="12.75">
      <c r="A230" s="438"/>
      <c r="B230" s="192"/>
      <c r="C230" s="192"/>
      <c r="D230" s="444"/>
      <c r="E230" s="184"/>
      <c r="F230" s="196"/>
      <c r="G230" s="67"/>
      <c r="H230" s="67"/>
      <c r="I230" s="184"/>
      <c r="J230" s="184"/>
      <c r="K230" s="184"/>
      <c r="L230" s="169"/>
    </row>
    <row r="231" spans="1:12" ht="12.75">
      <c r="A231" s="438"/>
      <c r="B231" s="192"/>
      <c r="C231" s="192"/>
      <c r="D231" s="444"/>
      <c r="E231" s="190"/>
      <c r="F231" s="194"/>
      <c r="G231" s="184"/>
      <c r="H231" s="188"/>
      <c r="I231" s="189"/>
      <c r="J231" s="198"/>
      <c r="K231" s="197"/>
      <c r="L231" s="169"/>
    </row>
    <row r="232" spans="1:12" ht="12.75">
      <c r="A232" s="438"/>
      <c r="B232" s="192"/>
      <c r="C232" s="192"/>
      <c r="D232" s="444"/>
      <c r="E232" s="190"/>
      <c r="F232" s="196"/>
      <c r="G232" s="184"/>
      <c r="H232" s="188"/>
      <c r="I232" s="189"/>
      <c r="J232" s="428"/>
      <c r="K232" s="428"/>
      <c r="L232" s="169"/>
    </row>
    <row r="233" spans="1:12">
      <c r="A233" s="438"/>
      <c r="B233" s="1"/>
      <c r="C233" s="1"/>
      <c r="D233" s="444"/>
      <c r="E233" s="1"/>
      <c r="F233" s="72"/>
      <c r="G233" s="1"/>
      <c r="H233" s="1"/>
      <c r="I233" s="1"/>
      <c r="J233" s="1"/>
      <c r="K233" s="1"/>
      <c r="L233" s="169"/>
    </row>
    <row r="234" spans="1:12" ht="12.75">
      <c r="A234" s="416"/>
      <c r="D234" s="444"/>
      <c r="E234" s="1"/>
      <c r="K234" s="119">
        <v>3</v>
      </c>
      <c r="L234" s="169"/>
    </row>
    <row r="235" spans="1:12" ht="12.75">
      <c r="A235" s="192"/>
      <c r="B235" s="192"/>
      <c r="C235" s="192"/>
      <c r="D235" s="195"/>
      <c r="E235" s="190"/>
      <c r="F235" s="194"/>
      <c r="G235" s="193"/>
      <c r="H235" s="187"/>
      <c r="I235" s="184"/>
      <c r="J235" s="184"/>
      <c r="K235" s="119"/>
      <c r="L235" s="169"/>
    </row>
    <row r="236" spans="1:12" ht="12.75">
      <c r="A236" s="412" t="s">
        <v>130</v>
      </c>
      <c r="B236" s="192"/>
      <c r="C236" s="192"/>
      <c r="D236" s="440" t="s">
        <v>127</v>
      </c>
      <c r="E236" s="190"/>
      <c r="F236" s="185"/>
      <c r="G236" s="1"/>
      <c r="I236" s="188"/>
      <c r="J236" s="428"/>
      <c r="K236" s="428"/>
      <c r="L236" s="169"/>
    </row>
    <row r="237" spans="1:12">
      <c r="A237" s="438"/>
      <c r="B237" s="1"/>
      <c r="C237" s="1"/>
      <c r="D237" s="440"/>
      <c r="E237" s="1"/>
      <c r="F237" s="185"/>
      <c r="G237" s="1"/>
      <c r="H237" s="1"/>
      <c r="I237" s="1"/>
      <c r="J237" s="1"/>
      <c r="K237" s="1"/>
      <c r="L237" s="169"/>
    </row>
    <row r="238" spans="1:12">
      <c r="A238" s="438"/>
      <c r="D238" s="440"/>
      <c r="E238" s="1"/>
      <c r="F238" s="185"/>
      <c r="G238" s="184"/>
      <c r="L238" s="169"/>
    </row>
    <row r="239" spans="1:12" ht="12.75">
      <c r="A239" s="416"/>
      <c r="B239" s="192"/>
      <c r="C239" s="192"/>
      <c r="D239" s="440"/>
      <c r="E239" s="190"/>
      <c r="F239" s="185"/>
      <c r="G239" s="184"/>
      <c r="H239" s="187"/>
      <c r="I239" s="184"/>
      <c r="J239" s="184"/>
      <c r="K239" s="119">
        <v>2</v>
      </c>
      <c r="L239" s="169"/>
    </row>
    <row r="240" spans="1:12" ht="12.75">
      <c r="A240" s="192"/>
      <c r="B240" s="192"/>
      <c r="C240" s="192"/>
      <c r="D240" s="191"/>
      <c r="E240" s="190"/>
      <c r="F240" s="185">
        <v>2</v>
      </c>
      <c r="G240" s="184"/>
      <c r="H240" s="188"/>
      <c r="I240" s="189"/>
      <c r="J240" s="428"/>
      <c r="K240" s="428"/>
      <c r="L240" s="169"/>
    </row>
    <row r="241" spans="1:12" ht="12.75">
      <c r="A241" s="412" t="s">
        <v>132</v>
      </c>
      <c r="B241" s="1"/>
      <c r="C241" s="1"/>
      <c r="D241" s="409" t="s">
        <v>129</v>
      </c>
      <c r="E241" s="1"/>
      <c r="F241" s="185"/>
      <c r="G241" s="1"/>
      <c r="I241" s="188"/>
      <c r="K241" s="1"/>
      <c r="L241" s="169"/>
    </row>
    <row r="242" spans="1:12">
      <c r="A242" s="438"/>
      <c r="B242" s="1"/>
      <c r="C242" s="1"/>
      <c r="D242" s="410"/>
      <c r="E242" s="1"/>
      <c r="F242" s="185"/>
      <c r="G242" s="1"/>
      <c r="H242" s="1"/>
      <c r="K242" s="1"/>
      <c r="L242" s="169"/>
    </row>
    <row r="243" spans="1:12">
      <c r="A243" s="438"/>
      <c r="B243" s="1"/>
      <c r="C243" s="1"/>
      <c r="D243" s="410"/>
      <c r="E243" s="1"/>
      <c r="F243" s="185"/>
      <c r="G243" s="184"/>
      <c r="H243" s="1"/>
      <c r="J243" s="1"/>
      <c r="K243" s="1"/>
      <c r="L243" s="169"/>
    </row>
    <row r="244" spans="1:12">
      <c r="A244" s="416"/>
      <c r="B244" s="1"/>
      <c r="C244" s="1"/>
      <c r="D244" s="410"/>
      <c r="E244" s="1"/>
      <c r="F244" s="185"/>
      <c r="G244" s="184"/>
      <c r="H244" s="187"/>
      <c r="I244" s="184"/>
      <c r="J244" s="1"/>
      <c r="K244" s="1"/>
      <c r="L244" s="169"/>
    </row>
    <row r="245" spans="1:12" ht="12.75">
      <c r="A245" s="312"/>
      <c r="B245" s="1"/>
      <c r="C245" s="1"/>
      <c r="D245" s="411"/>
      <c r="E245" s="1"/>
      <c r="F245" s="185"/>
      <c r="G245" s="184"/>
      <c r="H245" s="56"/>
      <c r="I245" s="1"/>
      <c r="J245" s="1"/>
      <c r="K245" s="119">
        <v>1</v>
      </c>
      <c r="L245" s="169"/>
    </row>
    <row r="246" spans="1:12" ht="12.75">
      <c r="A246" s="412"/>
      <c r="B246" s="1"/>
      <c r="C246" s="1"/>
      <c r="D246" s="409"/>
      <c r="E246" s="1"/>
      <c r="F246" s="185"/>
      <c r="G246" s="1"/>
      <c r="I246" s="188"/>
      <c r="K246" s="1"/>
      <c r="L246" s="169"/>
    </row>
    <row r="247" spans="1:12">
      <c r="A247" s="438"/>
      <c r="B247" s="1"/>
      <c r="C247" s="1"/>
      <c r="D247" s="410"/>
      <c r="E247" s="1"/>
      <c r="F247" s="185"/>
      <c r="G247" s="1"/>
      <c r="H247" s="1"/>
      <c r="K247" s="1"/>
      <c r="L247" s="169"/>
    </row>
    <row r="248" spans="1:12">
      <c r="A248" s="438"/>
      <c r="B248" s="1"/>
      <c r="C248" s="1"/>
      <c r="D248" s="410"/>
      <c r="E248" s="1"/>
      <c r="F248" s="185"/>
      <c r="G248" s="184"/>
      <c r="H248" s="1"/>
      <c r="J248" s="1"/>
      <c r="K248" s="1"/>
      <c r="L248" s="169"/>
    </row>
    <row r="249" spans="1:12">
      <c r="A249" s="416"/>
      <c r="B249" s="1"/>
      <c r="C249" s="1"/>
      <c r="D249" s="410"/>
      <c r="E249" s="1"/>
      <c r="F249" s="185"/>
      <c r="G249" s="184"/>
      <c r="H249" s="187"/>
      <c r="I249" s="184"/>
      <c r="J249" s="1"/>
      <c r="K249" s="1"/>
      <c r="L249" s="169"/>
    </row>
    <row r="250" spans="1:12" ht="12.75">
      <c r="A250" s="186"/>
      <c r="B250" s="1"/>
      <c r="C250" s="1"/>
      <c r="D250" s="411"/>
      <c r="E250" s="1"/>
      <c r="F250" s="185"/>
      <c r="G250" s="184"/>
      <c r="H250" s="56"/>
      <c r="I250" s="1"/>
      <c r="J250" s="1"/>
      <c r="K250" s="119">
        <v>0</v>
      </c>
      <c r="L250" s="169"/>
    </row>
    <row r="251" spans="1:12" ht="11.25" customHeight="1">
      <c r="A251" s="1"/>
      <c r="B251" s="149"/>
      <c r="C251" s="149"/>
      <c r="D251" s="183"/>
      <c r="E251" s="149"/>
      <c r="F251" s="149"/>
      <c r="G251" s="150"/>
      <c r="H251" s="174"/>
      <c r="I251" s="150"/>
      <c r="J251" s="150"/>
      <c r="K251" s="1"/>
      <c r="L251" s="169"/>
    </row>
    <row r="252" spans="1:12" ht="16.5" customHeight="1">
      <c r="A252" s="216"/>
      <c r="B252" s="216"/>
      <c r="C252" s="216"/>
      <c r="D252" s="216"/>
      <c r="E252" s="216"/>
      <c r="F252" s="216"/>
      <c r="G252" s="216"/>
      <c r="H252" s="216"/>
      <c r="I252" s="216"/>
      <c r="J252" s="175"/>
      <c r="K252" s="175"/>
      <c r="L252" s="169"/>
    </row>
    <row r="253" spans="1:12" ht="15.75" customHeight="1">
      <c r="A253" s="216"/>
      <c r="B253" s="216"/>
      <c r="C253" s="216"/>
      <c r="D253" s="221"/>
      <c r="E253" s="216"/>
      <c r="F253" s="216"/>
      <c r="G253" s="216"/>
      <c r="H253" s="216"/>
      <c r="I253" s="216"/>
      <c r="J253" s="216"/>
      <c r="K253" s="216"/>
      <c r="L253" s="169"/>
    </row>
    <row r="254" spans="1:12" ht="20.25" customHeight="1">
      <c r="A254" s="216"/>
      <c r="B254" s="216"/>
      <c r="C254" s="216"/>
      <c r="D254" s="221"/>
      <c r="E254" s="216"/>
      <c r="F254" s="216"/>
      <c r="G254" s="216"/>
      <c r="H254" s="216"/>
      <c r="I254" s="216"/>
      <c r="J254" s="216"/>
      <c r="K254" s="216"/>
      <c r="L254" s="169"/>
    </row>
    <row r="255" spans="1:12" ht="15.75" customHeight="1">
      <c r="A255" s="216"/>
      <c r="B255" s="216"/>
      <c r="C255" s="216"/>
      <c r="D255" s="221"/>
      <c r="E255" s="216"/>
      <c r="F255" s="216"/>
      <c r="G255" s="216"/>
      <c r="H255" s="216"/>
      <c r="I255" s="216"/>
      <c r="J255" s="216"/>
      <c r="K255" s="216"/>
      <c r="L255" s="169"/>
    </row>
    <row r="256" spans="1:12" ht="18" customHeight="1">
      <c r="A256" s="216"/>
      <c r="B256" s="216"/>
      <c r="C256" s="216"/>
      <c r="D256" s="221"/>
      <c r="E256" s="216"/>
      <c r="F256" s="216"/>
      <c r="G256" s="216"/>
      <c r="H256" s="216"/>
      <c r="I256" s="216"/>
      <c r="J256" s="216"/>
      <c r="K256" s="216"/>
      <c r="L256" s="169"/>
    </row>
    <row r="257" spans="1:12" ht="15.75">
      <c r="C257" s="4" t="s">
        <v>1</v>
      </c>
      <c r="D257" s="431" t="s">
        <v>2</v>
      </c>
      <c r="E257" s="431"/>
      <c r="F257" s="220"/>
      <c r="G257" s="220" t="s">
        <v>3</v>
      </c>
      <c r="H257" s="220"/>
      <c r="J257" s="17"/>
      <c r="K257" s="17"/>
      <c r="L257" s="169"/>
    </row>
    <row r="258" spans="1:12" ht="12.75">
      <c r="C258" t="s">
        <v>4</v>
      </c>
      <c r="D258" s="432"/>
      <c r="E258" s="432"/>
      <c r="F258" s="432"/>
      <c r="J258" s="17"/>
      <c r="K258" s="17"/>
      <c r="L258" s="169"/>
    </row>
    <row r="259" spans="1:12" ht="12.75">
      <c r="C259" t="s">
        <v>5</v>
      </c>
      <c r="D259" s="433" t="s">
        <v>6</v>
      </c>
      <c r="E259" s="433"/>
      <c r="F259" s="13"/>
      <c r="G259" s="13" t="s">
        <v>7</v>
      </c>
      <c r="H259" s="13"/>
      <c r="I259" s="9"/>
      <c r="J259" s="176"/>
      <c r="K259" s="176"/>
      <c r="L259" s="169"/>
    </row>
    <row r="260" spans="1:12">
      <c r="D260" s="434" t="s">
        <v>8</v>
      </c>
      <c r="E260" s="434"/>
      <c r="F260" s="10"/>
      <c r="G260" s="10"/>
      <c r="H260" s="10"/>
      <c r="I260" s="9"/>
      <c r="J260" s="11"/>
      <c r="K260" s="11"/>
      <c r="L260" s="169"/>
    </row>
    <row r="261" spans="1:12" ht="15">
      <c r="D261" s="13"/>
      <c r="G261" s="435" t="s">
        <v>9</v>
      </c>
      <c r="H261" s="435"/>
      <c r="I261" s="435"/>
      <c r="J261" s="219" t="s">
        <v>19</v>
      </c>
      <c r="K261" s="17"/>
      <c r="L261" s="169"/>
    </row>
    <row r="262" spans="1:12" ht="15">
      <c r="G262" s="14"/>
      <c r="J262" s="17"/>
      <c r="K262" s="17"/>
      <c r="L262" s="169"/>
    </row>
    <row r="263" spans="1:12" ht="15">
      <c r="A263" s="17"/>
      <c r="B263" s="17"/>
      <c r="C263" s="17"/>
      <c r="D263" s="17"/>
      <c r="G263" s="14"/>
      <c r="J263" s="17"/>
      <c r="K263" s="17"/>
      <c r="L263" s="169"/>
    </row>
    <row r="264" spans="1:12" ht="15">
      <c r="A264" s="17"/>
      <c r="B264" s="17"/>
      <c r="C264" s="17"/>
      <c r="D264" s="436" t="s">
        <v>10</v>
      </c>
      <c r="E264" s="436"/>
      <c r="F264" s="19"/>
      <c r="G264" s="14"/>
      <c r="H264" s="437"/>
      <c r="I264" s="437"/>
      <c r="J264" s="17"/>
      <c r="K264" s="17"/>
      <c r="L264" s="169"/>
    </row>
    <row r="265" spans="1:12" ht="30" customHeight="1">
      <c r="A265" s="17"/>
      <c r="B265" s="17"/>
      <c r="C265" s="17"/>
      <c r="D265" s="13"/>
      <c r="E265" s="17"/>
      <c r="F265" s="17"/>
      <c r="G265" s="14"/>
      <c r="I265" s="21"/>
      <c r="J265" s="17"/>
      <c r="K265" s="17"/>
      <c r="L265" s="169"/>
    </row>
    <row r="266" spans="1:12" ht="30" customHeight="1">
      <c r="A266" s="17"/>
      <c r="B266" s="17"/>
      <c r="C266" s="17"/>
      <c r="D266" s="13"/>
      <c r="E266" s="17"/>
      <c r="F266" s="17"/>
      <c r="G266" s="14"/>
      <c r="H266" s="217"/>
      <c r="J266" s="17"/>
      <c r="K266" s="17"/>
      <c r="L266" s="169"/>
    </row>
    <row r="267" spans="1:12">
      <c r="A267" s="418" t="s">
        <v>0</v>
      </c>
      <c r="B267" s="418"/>
      <c r="C267" s="418"/>
      <c r="D267" s="418" t="s">
        <v>11</v>
      </c>
      <c r="E267" s="418" t="s">
        <v>12</v>
      </c>
      <c r="F267" s="429" t="s">
        <v>13</v>
      </c>
      <c r="G267" s="429" t="s">
        <v>13</v>
      </c>
      <c r="H267" s="429" t="s">
        <v>14</v>
      </c>
      <c r="I267" s="418" t="s">
        <v>15</v>
      </c>
      <c r="J267" s="418" t="s">
        <v>16</v>
      </c>
      <c r="K267" s="419" t="s">
        <v>17</v>
      </c>
      <c r="L267" s="169"/>
    </row>
    <row r="268" spans="1:12">
      <c r="A268" s="418"/>
      <c r="B268" s="418"/>
      <c r="C268" s="418"/>
      <c r="D268" s="418"/>
      <c r="E268" s="418"/>
      <c r="F268" s="430"/>
      <c r="G268" s="430"/>
      <c r="H268" s="430"/>
      <c r="I268" s="418"/>
      <c r="J268" s="418"/>
      <c r="K268" s="418"/>
      <c r="L268" s="169"/>
    </row>
    <row r="269" spans="1:12" ht="12.75">
      <c r="A269" s="424" t="s">
        <v>133</v>
      </c>
      <c r="B269" s="412"/>
      <c r="C269" s="413"/>
      <c r="D269" s="409" t="s">
        <v>131</v>
      </c>
      <c r="E269" s="215"/>
      <c r="F269" s="185"/>
      <c r="G269" s="1"/>
      <c r="H269" s="188"/>
      <c r="J269" s="1"/>
      <c r="K269" s="184"/>
      <c r="L269" s="169"/>
    </row>
    <row r="270" spans="1:12">
      <c r="A270" s="425"/>
      <c r="B270" s="438"/>
      <c r="C270" s="415"/>
      <c r="D270" s="410"/>
      <c r="E270" s="214"/>
      <c r="F270" s="185"/>
      <c r="G270" s="1"/>
      <c r="J270" s="1"/>
      <c r="K270" s="184"/>
      <c r="L270" s="169"/>
    </row>
    <row r="271" spans="1:12" ht="12.75">
      <c r="A271" s="425"/>
      <c r="B271" s="438"/>
      <c r="C271" s="415"/>
      <c r="D271" s="410"/>
      <c r="E271" s="214"/>
      <c r="F271" s="185"/>
      <c r="G271" s="184"/>
      <c r="I271" s="1"/>
      <c r="J271" s="1"/>
      <c r="K271" s="200"/>
      <c r="L271" s="169"/>
    </row>
    <row r="272" spans="1:12" ht="12.75">
      <c r="A272" s="425"/>
      <c r="B272" s="438"/>
      <c r="C272" s="415"/>
      <c r="D272" s="410"/>
      <c r="E272" s="214"/>
      <c r="F272" s="185"/>
      <c r="G272" s="184"/>
      <c r="H272" s="184"/>
      <c r="I272" s="1"/>
      <c r="J272" s="1"/>
      <c r="K272" s="200"/>
      <c r="L272" s="169"/>
    </row>
    <row r="273" spans="1:12" ht="12.75">
      <c r="A273" s="426"/>
      <c r="B273" s="416"/>
      <c r="C273" s="417"/>
      <c r="D273" s="411"/>
      <c r="E273" s="214"/>
      <c r="F273" s="185">
        <v>2</v>
      </c>
      <c r="G273" s="184"/>
      <c r="H273" s="1"/>
      <c r="I273" s="1"/>
      <c r="J273" s="161"/>
      <c r="K273" s="119">
        <v>1</v>
      </c>
      <c r="L273" s="169"/>
    </row>
    <row r="274" spans="1:12" ht="12.75">
      <c r="A274" s="184"/>
      <c r="B274" s="184"/>
      <c r="C274" s="184"/>
      <c r="D274" s="190"/>
      <c r="E274" s="214"/>
      <c r="F274" s="213"/>
      <c r="G274" s="66"/>
      <c r="H274" s="66"/>
      <c r="I274" s="212"/>
      <c r="J274" s="149"/>
      <c r="K274" s="149"/>
      <c r="L274" s="169"/>
    </row>
    <row r="275" spans="1:12" ht="12.75">
      <c r="A275" s="184"/>
      <c r="B275" s="184"/>
      <c r="C275" s="184"/>
      <c r="D275" s="190"/>
      <c r="E275" s="204"/>
      <c r="F275" s="149"/>
      <c r="G275" s="149"/>
      <c r="H275" s="149"/>
      <c r="I275" s="149"/>
      <c r="J275" s="149"/>
      <c r="K275" s="122"/>
      <c r="L275" s="169"/>
    </row>
    <row r="276" spans="1:12">
      <c r="A276" s="424" t="s">
        <v>135</v>
      </c>
      <c r="B276" s="412"/>
      <c r="C276" s="413"/>
      <c r="D276" s="440" t="s">
        <v>151</v>
      </c>
      <c r="E276" s="185"/>
      <c r="F276" s="1"/>
      <c r="G276" s="1"/>
      <c r="H276" s="1"/>
      <c r="I276" s="1"/>
      <c r="J276" s="1"/>
      <c r="K276" s="1"/>
      <c r="L276" s="169"/>
    </row>
    <row r="277" spans="1:12">
      <c r="A277" s="425"/>
      <c r="B277" s="438"/>
      <c r="C277" s="415"/>
      <c r="D277" s="440"/>
      <c r="E277" s="185"/>
      <c r="F277" s="1"/>
      <c r="G277" s="1"/>
      <c r="H277" s="1"/>
      <c r="I277" s="1"/>
      <c r="J277" s="1"/>
      <c r="K277" s="1"/>
      <c r="L277" s="169"/>
    </row>
    <row r="278" spans="1:12" ht="12.75">
      <c r="A278" s="425"/>
      <c r="B278" s="438"/>
      <c r="C278" s="415"/>
      <c r="D278" s="440"/>
      <c r="E278" s="185"/>
      <c r="F278" s="184"/>
      <c r="G278" s="184"/>
      <c r="H278" s="200"/>
      <c r="I278" s="199"/>
      <c r="J278" s="188"/>
      <c r="K278" s="200"/>
      <c r="L278" s="169"/>
    </row>
    <row r="279" spans="1:12" ht="12.75">
      <c r="A279" s="425"/>
      <c r="B279" s="438"/>
      <c r="C279" s="415"/>
      <c r="D279" s="440"/>
      <c r="E279" s="185"/>
      <c r="F279" s="184"/>
      <c r="G279" s="66"/>
      <c r="H279" s="66"/>
      <c r="I279" s="149"/>
      <c r="J279" s="149"/>
      <c r="K279" s="200"/>
      <c r="L279" s="169"/>
    </row>
    <row r="280" spans="1:12" ht="12.75">
      <c r="A280" s="425"/>
      <c r="B280" s="438"/>
      <c r="C280" s="415"/>
      <c r="D280" s="440"/>
      <c r="E280" s="185"/>
      <c r="F280" s="184"/>
      <c r="G280" s="66"/>
      <c r="H280" s="66"/>
      <c r="I280" s="189"/>
      <c r="J280" s="428"/>
      <c r="K280" s="428"/>
      <c r="L280" s="169"/>
    </row>
    <row r="281" spans="1:12" ht="12.75">
      <c r="A281" s="426"/>
      <c r="B281" s="416"/>
      <c r="C281" s="417"/>
      <c r="D281" s="440"/>
      <c r="E281" s="184"/>
      <c r="F281" s="184"/>
      <c r="G281" s="184"/>
      <c r="H281" s="188"/>
      <c r="I281" s="189"/>
      <c r="J281" s="1"/>
      <c r="K281" s="119">
        <v>2</v>
      </c>
      <c r="L281" s="169"/>
    </row>
    <row r="282" spans="1:12" ht="12.75">
      <c r="A282" s="210"/>
      <c r="B282" s="207"/>
      <c r="C282" s="206"/>
      <c r="D282" s="211"/>
      <c r="E282" s="184"/>
      <c r="F282" s="184"/>
      <c r="G282" s="184"/>
      <c r="H282" s="188"/>
      <c r="I282" s="189"/>
      <c r="J282" s="1"/>
      <c r="K282" s="208"/>
      <c r="L282" s="169"/>
    </row>
    <row r="283" spans="1:12">
      <c r="A283" s="424" t="s">
        <v>137</v>
      </c>
      <c r="B283" s="207"/>
      <c r="C283" s="206"/>
      <c r="D283" s="409" t="s">
        <v>134</v>
      </c>
      <c r="E283" s="185"/>
      <c r="F283" s="1"/>
      <c r="G283" s="1"/>
      <c r="H283" s="1"/>
      <c r="I283" s="1"/>
      <c r="J283" s="1"/>
      <c r="K283" s="1"/>
      <c r="L283" s="169"/>
    </row>
    <row r="284" spans="1:12">
      <c r="A284" s="425"/>
      <c r="B284" s="207"/>
      <c r="C284" s="206"/>
      <c r="D284" s="410"/>
      <c r="E284" s="185"/>
      <c r="F284" s="1"/>
      <c r="G284" s="1"/>
      <c r="H284" s="1"/>
      <c r="I284" s="1"/>
      <c r="J284" s="1"/>
      <c r="K284" s="1"/>
      <c r="L284" s="169"/>
    </row>
    <row r="285" spans="1:12" ht="12.75">
      <c r="A285" s="425"/>
      <c r="B285" s="207"/>
      <c r="C285" s="206"/>
      <c r="D285" s="410"/>
      <c r="E285" s="185"/>
      <c r="F285" s="184"/>
      <c r="G285" s="184"/>
      <c r="H285" s="200"/>
      <c r="I285" s="199"/>
      <c r="J285" s="188"/>
      <c r="K285" s="200"/>
      <c r="L285" s="169"/>
    </row>
    <row r="286" spans="1:12" ht="12.75">
      <c r="A286" s="425"/>
      <c r="B286" s="207"/>
      <c r="C286" s="206"/>
      <c r="D286" s="410"/>
      <c r="E286" s="185"/>
      <c r="F286" s="184"/>
      <c r="G286" s="66"/>
      <c r="H286" s="66"/>
      <c r="I286" s="149"/>
      <c r="J286" s="149"/>
      <c r="K286" s="200"/>
      <c r="L286" s="169"/>
    </row>
    <row r="287" spans="1:12" ht="12.75">
      <c r="A287" s="426"/>
      <c r="B287" s="207"/>
      <c r="C287" s="206"/>
      <c r="D287" s="411"/>
      <c r="E287" s="185"/>
      <c r="F287" s="184"/>
      <c r="G287" s="66"/>
      <c r="H287" s="66"/>
      <c r="I287" s="189"/>
      <c r="J287" s="428"/>
      <c r="K287" s="428"/>
      <c r="L287" s="169"/>
    </row>
    <row r="288" spans="1:12" ht="12.75">
      <c r="A288" s="210"/>
      <c r="B288" s="207"/>
      <c r="C288" s="206"/>
      <c r="D288" s="209"/>
      <c r="E288" s="184"/>
      <c r="G288" s="184"/>
      <c r="H288" s="188"/>
      <c r="I288" s="189"/>
      <c r="J288" s="1"/>
      <c r="K288" s="119">
        <v>3</v>
      </c>
      <c r="L288" s="169"/>
    </row>
    <row r="289" spans="1:12" ht="12.75">
      <c r="A289" s="424" t="s">
        <v>139</v>
      </c>
      <c r="B289" s="207"/>
      <c r="C289" s="206"/>
      <c r="D289" s="409" t="s">
        <v>136</v>
      </c>
      <c r="E289" s="184"/>
      <c r="F289" s="185"/>
      <c r="G289" s="1"/>
      <c r="H289" s="1"/>
      <c r="I289" s="1"/>
      <c r="J289" s="1"/>
      <c r="K289" s="208"/>
      <c r="L289" s="169"/>
    </row>
    <row r="290" spans="1:12">
      <c r="A290" s="425"/>
      <c r="B290" s="207"/>
      <c r="C290" s="206"/>
      <c r="D290" s="410"/>
      <c r="E290" s="184"/>
      <c r="F290" s="185"/>
      <c r="G290" s="1"/>
      <c r="H290" s="1">
        <v>10</v>
      </c>
      <c r="I290" s="1"/>
      <c r="L290" s="169"/>
    </row>
    <row r="291" spans="1:12">
      <c r="A291" s="425"/>
      <c r="B291" s="207"/>
      <c r="C291" s="206"/>
      <c r="D291" s="410"/>
      <c r="E291" s="184"/>
      <c r="F291" s="185"/>
      <c r="G291" s="184"/>
      <c r="H291" s="1"/>
      <c r="I291" s="1"/>
      <c r="J291" s="1"/>
      <c r="L291" s="169"/>
    </row>
    <row r="292" spans="1:12" ht="12.75">
      <c r="A292" s="426"/>
      <c r="B292" s="207"/>
      <c r="C292" s="206"/>
      <c r="D292" s="411"/>
      <c r="E292" s="184"/>
      <c r="F292" s="185"/>
      <c r="G292" s="185"/>
      <c r="H292" s="1"/>
      <c r="I292" s="1"/>
      <c r="J292" s="1"/>
      <c r="K292" s="119">
        <v>2</v>
      </c>
      <c r="L292" s="169"/>
    </row>
    <row r="293" spans="1:12" ht="12.75">
      <c r="A293" s="184"/>
      <c r="B293" s="184"/>
      <c r="C293" s="184"/>
      <c r="D293" s="205"/>
      <c r="E293" s="204"/>
      <c r="G293" s="184"/>
      <c r="H293" s="188"/>
      <c r="I293" s="188"/>
      <c r="J293" s="203"/>
      <c r="K293" s="200"/>
      <c r="L293" s="169"/>
    </row>
    <row r="294" spans="1:12">
      <c r="A294" s="454" t="s">
        <v>141</v>
      </c>
      <c r="B294" s="454"/>
      <c r="C294" s="454"/>
      <c r="D294" s="440" t="s">
        <v>138</v>
      </c>
      <c r="E294" s="185"/>
      <c r="F294" s="1"/>
      <c r="G294" s="1"/>
      <c r="H294" s="1"/>
      <c r="I294" s="1"/>
      <c r="J294" s="1"/>
      <c r="K294" s="1"/>
      <c r="L294" s="169"/>
    </row>
    <row r="295" spans="1:12">
      <c r="A295" s="454"/>
      <c r="B295" s="454"/>
      <c r="C295" s="454"/>
      <c r="D295" s="440"/>
      <c r="E295" s="185"/>
      <c r="F295" s="1"/>
      <c r="G295" s="1"/>
      <c r="H295" s="1"/>
      <c r="I295" s="1"/>
      <c r="J295" s="1"/>
      <c r="K295" s="1"/>
      <c r="L295" s="169"/>
    </row>
    <row r="296" spans="1:12" ht="12.75">
      <c r="A296" s="454"/>
      <c r="B296" s="454"/>
      <c r="C296" s="454"/>
      <c r="D296" s="440"/>
      <c r="E296" s="185"/>
      <c r="F296" s="184"/>
      <c r="G296" s="184"/>
      <c r="H296" s="200"/>
      <c r="I296" s="199"/>
      <c r="J296" s="188"/>
      <c r="K296" s="200"/>
      <c r="L296" s="169"/>
    </row>
    <row r="297" spans="1:12" ht="12.75">
      <c r="A297" s="454"/>
      <c r="B297" s="454"/>
      <c r="C297" s="454"/>
      <c r="D297" s="440"/>
      <c r="E297" s="185"/>
      <c r="F297" s="184"/>
      <c r="G297" s="66"/>
      <c r="H297" s="66"/>
      <c r="I297" s="149"/>
      <c r="J297" s="149"/>
      <c r="K297" s="200"/>
      <c r="L297" s="169"/>
    </row>
    <row r="298" spans="1:12" ht="12.75">
      <c r="A298" s="454"/>
      <c r="B298" s="454"/>
      <c r="C298" s="454"/>
      <c r="D298" s="440"/>
      <c r="E298" s="184"/>
      <c r="G298" s="184"/>
      <c r="H298" s="188"/>
      <c r="I298" s="189"/>
      <c r="J298" s="1"/>
      <c r="K298" s="122"/>
      <c r="L298" s="169"/>
    </row>
    <row r="299" spans="1:12" ht="12.75">
      <c r="A299" s="454"/>
      <c r="B299" s="454"/>
      <c r="C299" s="454"/>
      <c r="D299" s="440"/>
      <c r="E299" s="185"/>
      <c r="F299" s="184"/>
      <c r="G299" s="66"/>
      <c r="H299" s="66"/>
      <c r="I299" s="189"/>
      <c r="J299" s="428"/>
      <c r="K299" s="428"/>
      <c r="L299" s="169"/>
    </row>
    <row r="300" spans="1:12" ht="12.75">
      <c r="A300" s="454"/>
      <c r="B300" s="454"/>
      <c r="C300" s="454"/>
      <c r="D300" s="440"/>
      <c r="E300" s="184"/>
      <c r="G300" s="184"/>
      <c r="H300" s="188"/>
      <c r="I300" s="189"/>
      <c r="J300" s="1"/>
      <c r="K300" s="122">
        <v>9</v>
      </c>
      <c r="L300" s="169"/>
    </row>
    <row r="301" spans="1:12">
      <c r="A301" s="454" t="s">
        <v>143</v>
      </c>
      <c r="B301" s="454"/>
      <c r="C301" s="454"/>
      <c r="D301" s="440" t="s">
        <v>308</v>
      </c>
      <c r="E301" s="185"/>
      <c r="F301" s="1"/>
      <c r="G301" s="1"/>
      <c r="H301" s="1"/>
      <c r="I301" s="1"/>
      <c r="J301" s="1"/>
      <c r="K301" s="1"/>
      <c r="L301" s="169"/>
    </row>
    <row r="302" spans="1:12">
      <c r="A302" s="454"/>
      <c r="B302" s="454"/>
      <c r="C302" s="454"/>
      <c r="D302" s="440"/>
      <c r="E302" s="185"/>
      <c r="F302" s="1"/>
      <c r="G302" s="1"/>
      <c r="H302" s="1"/>
      <c r="I302" s="1"/>
      <c r="J302" s="1"/>
      <c r="K302" s="1"/>
      <c r="L302" s="169"/>
    </row>
    <row r="303" spans="1:12" ht="12.75">
      <c r="A303" s="454"/>
      <c r="B303" s="454"/>
      <c r="C303" s="454"/>
      <c r="D303" s="440"/>
      <c r="E303" s="185"/>
      <c r="F303" s="184"/>
      <c r="G303" s="184">
        <v>2</v>
      </c>
      <c r="H303" s="200">
        <v>1.3</v>
      </c>
      <c r="I303" s="317">
        <f>G303*H303*G304</f>
        <v>5.2</v>
      </c>
      <c r="J303" s="188"/>
      <c r="K303" s="200"/>
      <c r="L303" s="169"/>
    </row>
    <row r="304" spans="1:12" ht="12.75">
      <c r="A304" s="454"/>
      <c r="B304" s="454"/>
      <c r="C304" s="454"/>
      <c r="D304" s="440"/>
      <c r="E304" s="185"/>
      <c r="F304" s="184"/>
      <c r="G304" s="66">
        <v>2</v>
      </c>
      <c r="H304" s="66"/>
      <c r="I304" s="149"/>
      <c r="J304" s="149"/>
      <c r="K304" s="200"/>
      <c r="L304" s="169"/>
    </row>
    <row r="305" spans="1:12" ht="12.75">
      <c r="A305" s="454"/>
      <c r="B305" s="454"/>
      <c r="C305" s="454"/>
      <c r="D305" s="440"/>
      <c r="E305" s="184"/>
      <c r="G305" s="184"/>
      <c r="H305" s="188"/>
      <c r="I305" s="189"/>
      <c r="J305" s="1"/>
      <c r="K305" s="122"/>
      <c r="L305" s="169"/>
    </row>
    <row r="306" spans="1:12" ht="12.75">
      <c r="A306" s="454"/>
      <c r="B306" s="454"/>
      <c r="C306" s="454"/>
      <c r="D306" s="440"/>
      <c r="E306" s="185"/>
      <c r="F306" s="184"/>
      <c r="G306" s="66"/>
      <c r="H306" s="66"/>
      <c r="I306" s="189"/>
      <c r="J306" s="428"/>
      <c r="K306" s="428"/>
      <c r="L306" s="169"/>
    </row>
    <row r="307" spans="1:12" ht="12.75">
      <c r="A307" s="454"/>
      <c r="B307" s="454"/>
      <c r="C307" s="454"/>
      <c r="D307" s="440"/>
      <c r="E307" s="184"/>
      <c r="G307" s="184"/>
      <c r="H307" s="188"/>
      <c r="I307" s="189"/>
      <c r="J307" s="1"/>
      <c r="K307" s="317">
        <f>I303</f>
        <v>5.2</v>
      </c>
      <c r="L307" s="169"/>
    </row>
    <row r="308" spans="1:12" ht="12" customHeight="1">
      <c r="A308" s="192"/>
      <c r="B308" s="192"/>
      <c r="C308" s="192"/>
      <c r="D308" s="183"/>
      <c r="E308" s="185"/>
      <c r="F308" s="1"/>
      <c r="G308" s="1"/>
      <c r="H308" s="1"/>
      <c r="I308" s="1"/>
      <c r="J308" s="1"/>
      <c r="K308" s="1"/>
      <c r="L308" s="169"/>
    </row>
    <row r="309" spans="1:12" ht="12" customHeight="1">
      <c r="A309" s="454" t="s">
        <v>144</v>
      </c>
      <c r="B309" s="192"/>
      <c r="C309" s="192"/>
      <c r="D309" s="444" t="s">
        <v>270</v>
      </c>
      <c r="E309" s="185"/>
      <c r="F309" s="1"/>
      <c r="G309" s="1"/>
      <c r="H309" s="1"/>
      <c r="I309" s="1"/>
      <c r="J309" s="1"/>
      <c r="K309" s="1"/>
      <c r="L309" s="169"/>
    </row>
    <row r="310" spans="1:12" ht="12.75">
      <c r="A310" s="454"/>
      <c r="B310" s="192"/>
      <c r="C310" s="192"/>
      <c r="D310" s="444"/>
      <c r="E310" s="185"/>
      <c r="F310" s="184"/>
      <c r="G310" s="184"/>
      <c r="H310" s="200"/>
      <c r="I310" s="199"/>
      <c r="J310" s="188"/>
      <c r="K310" s="200"/>
      <c r="L310" s="169"/>
    </row>
    <row r="311" spans="1:12" ht="12.75">
      <c r="A311" s="454"/>
      <c r="B311" s="192"/>
      <c r="C311" s="192"/>
      <c r="D311" s="444"/>
      <c r="E311" s="185"/>
      <c r="F311" s="184"/>
      <c r="G311" s="66"/>
      <c r="H311" s="66"/>
      <c r="I311" s="149"/>
      <c r="J311" s="149"/>
      <c r="K311" s="200"/>
      <c r="L311" s="169"/>
    </row>
    <row r="312" spans="1:12" ht="12.75">
      <c r="A312" s="454"/>
      <c r="B312" s="192"/>
      <c r="C312" s="192"/>
      <c r="D312" s="444"/>
      <c r="E312" s="185"/>
      <c r="F312" s="184"/>
      <c r="G312" s="66"/>
      <c r="H312" s="66"/>
      <c r="I312" s="189"/>
      <c r="J312" s="428"/>
      <c r="K312" s="428"/>
      <c r="L312" s="169"/>
    </row>
    <row r="313" spans="1:12" ht="12.75">
      <c r="A313" s="454"/>
      <c r="B313" s="192"/>
      <c r="C313" s="192"/>
      <c r="D313" s="444"/>
      <c r="E313" s="184"/>
      <c r="G313" s="184"/>
      <c r="H313" s="188"/>
      <c r="I313" s="189"/>
      <c r="J313" s="1"/>
      <c r="K313" s="119">
        <v>1</v>
      </c>
      <c r="L313" s="169"/>
    </row>
    <row r="314" spans="1:12" ht="12.75">
      <c r="A314" s="192"/>
      <c r="B314" s="192"/>
      <c r="C314" s="192"/>
      <c r="D314" s="183"/>
      <c r="E314" s="184"/>
      <c r="F314" s="223"/>
      <c r="G314" s="223"/>
      <c r="H314" s="184"/>
      <c r="I314" s="184"/>
      <c r="J314" s="184"/>
      <c r="K314" s="184"/>
      <c r="L314" s="169"/>
    </row>
    <row r="315" spans="1:12">
      <c r="A315" s="454" t="s">
        <v>146</v>
      </c>
      <c r="B315" s="192"/>
      <c r="C315" s="192"/>
      <c r="D315" s="440" t="s">
        <v>140</v>
      </c>
      <c r="E315" s="190"/>
      <c r="F315" s="185"/>
      <c r="G315" s="1"/>
      <c r="H315" s="1"/>
      <c r="I315" s="1"/>
      <c r="J315" s="1"/>
      <c r="K315" s="1"/>
      <c r="L315" s="169"/>
    </row>
    <row r="316" spans="1:12">
      <c r="A316" s="454"/>
      <c r="B316" s="192"/>
      <c r="C316" s="192"/>
      <c r="D316" s="440"/>
      <c r="E316" s="190"/>
      <c r="F316" s="185"/>
      <c r="G316" s="1"/>
      <c r="H316" s="1"/>
      <c r="I316" s="1"/>
      <c r="J316" s="1"/>
      <c r="K316" s="1"/>
      <c r="L316" s="169"/>
    </row>
    <row r="317" spans="1:12" ht="12.75">
      <c r="A317" s="454"/>
      <c r="B317" s="192"/>
      <c r="C317" s="192"/>
      <c r="D317" s="440"/>
      <c r="E317" s="190"/>
      <c r="F317" s="185"/>
      <c r="G317" s="184"/>
      <c r="H317" s="66"/>
      <c r="I317" s="199"/>
      <c r="J317" s="188"/>
      <c r="K317" s="200"/>
      <c r="L317" s="169"/>
    </row>
    <row r="318" spans="1:12" ht="12.75">
      <c r="A318" s="454"/>
      <c r="B318" s="192"/>
      <c r="C318" s="192"/>
      <c r="D318" s="440"/>
      <c r="E318" s="190"/>
      <c r="F318" s="185"/>
      <c r="G318" s="184"/>
      <c r="H318" s="67"/>
      <c r="I318" s="222"/>
      <c r="J318" s="222"/>
      <c r="K318" s="222"/>
      <c r="L318" s="169"/>
    </row>
    <row r="319" spans="1:12" ht="12.75">
      <c r="A319" s="454"/>
      <c r="B319" s="192"/>
      <c r="C319" s="192"/>
      <c r="D319" s="440"/>
      <c r="E319" s="190"/>
      <c r="F319" s="185"/>
      <c r="G319" s="184"/>
      <c r="H319" s="188"/>
      <c r="I319" s="189"/>
      <c r="J319" s="198"/>
      <c r="K319" s="119">
        <v>2</v>
      </c>
      <c r="L319" s="169"/>
    </row>
    <row r="320" spans="1:12" ht="12.75">
      <c r="A320" s="192"/>
      <c r="B320" s="192"/>
      <c r="C320" s="192"/>
      <c r="D320" s="191"/>
      <c r="E320" s="1"/>
      <c r="F320" s="1"/>
      <c r="G320" s="56"/>
      <c r="H320" s="1"/>
      <c r="I320" s="1"/>
      <c r="J320" s="1"/>
      <c r="K320" s="1"/>
      <c r="L320" s="169"/>
    </row>
    <row r="321" spans="1:12">
      <c r="A321" s="412" t="s">
        <v>147</v>
      </c>
      <c r="B321" s="192"/>
      <c r="C321" s="192"/>
      <c r="D321" s="444" t="s">
        <v>142</v>
      </c>
      <c r="E321" s="190"/>
      <c r="F321" s="194"/>
      <c r="I321" s="184"/>
      <c r="J321" s="184"/>
      <c r="K321" s="184"/>
      <c r="L321" s="169"/>
    </row>
    <row r="322" spans="1:12" ht="12.75">
      <c r="A322" s="438"/>
      <c r="B322" s="192"/>
      <c r="C322" s="192"/>
      <c r="D322" s="444"/>
      <c r="E322" s="190"/>
      <c r="F322" s="196"/>
      <c r="G322" s="184">
        <v>2</v>
      </c>
      <c r="H322" s="188"/>
      <c r="I322" s="189"/>
      <c r="J322" s="198"/>
      <c r="K322" s="202"/>
      <c r="L322" s="169"/>
    </row>
    <row r="323" spans="1:12" ht="12.75">
      <c r="A323" s="438"/>
      <c r="B323" s="192"/>
      <c r="C323" s="192"/>
      <c r="D323" s="444"/>
      <c r="E323" s="190"/>
      <c r="F323" s="196"/>
      <c r="G323" s="184"/>
      <c r="H323" s="200"/>
      <c r="I323" s="201"/>
      <c r="J323" s="188"/>
      <c r="K323" s="200"/>
      <c r="L323" s="169"/>
    </row>
    <row r="324" spans="1:12">
      <c r="A324" s="438"/>
      <c r="B324" s="192"/>
      <c r="C324" s="192"/>
      <c r="D324" s="444"/>
      <c r="E324" s="190"/>
      <c r="F324" s="194"/>
      <c r="G324" s="193"/>
      <c r="H324" s="187"/>
      <c r="I324" s="184"/>
      <c r="J324" s="184"/>
      <c r="K324" s="184"/>
      <c r="L324" s="169"/>
    </row>
    <row r="325" spans="1:12" ht="12.75">
      <c r="A325" s="438"/>
      <c r="B325" s="192"/>
      <c r="C325" s="192"/>
      <c r="D325" s="444"/>
      <c r="E325" s="190"/>
      <c r="F325" s="196"/>
      <c r="G325" s="67"/>
      <c r="H325" s="65"/>
      <c r="I325" s="199"/>
      <c r="J325" s="188"/>
      <c r="L325" s="169"/>
    </row>
    <row r="326" spans="1:12" ht="12.75">
      <c r="A326" s="438"/>
      <c r="B326" s="192"/>
      <c r="C326" s="192"/>
      <c r="D326" s="444"/>
      <c r="E326" s="184"/>
      <c r="F326" s="196"/>
      <c r="G326" s="67"/>
      <c r="H326" s="67"/>
      <c r="I326" s="184"/>
      <c r="J326" s="184"/>
      <c r="K326" s="184"/>
      <c r="L326" s="169"/>
    </row>
    <row r="327" spans="1:12" ht="12.75">
      <c r="A327" s="438"/>
      <c r="B327" s="192"/>
      <c r="C327" s="192"/>
      <c r="D327" s="444"/>
      <c r="E327" s="190"/>
      <c r="F327" s="194"/>
      <c r="G327" s="184"/>
      <c r="H327" s="188"/>
      <c r="I327" s="189"/>
      <c r="J327" s="198"/>
      <c r="K327" s="197"/>
      <c r="L327" s="169"/>
    </row>
    <row r="328" spans="1:12" ht="12.75">
      <c r="A328" s="438"/>
      <c r="B328" s="192"/>
      <c r="C328" s="192"/>
      <c r="D328" s="444"/>
      <c r="E328" s="190"/>
      <c r="F328" s="196"/>
      <c r="G328" s="184"/>
      <c r="H328" s="188"/>
      <c r="I328" s="189"/>
      <c r="J328" s="428"/>
      <c r="K328" s="428"/>
      <c r="L328" s="169"/>
    </row>
    <row r="329" spans="1:12">
      <c r="A329" s="438"/>
      <c r="B329" s="1"/>
      <c r="C329" s="1"/>
      <c r="D329" s="444"/>
      <c r="E329" s="1"/>
      <c r="F329" s="72"/>
      <c r="G329" s="1"/>
      <c r="H329" s="1"/>
      <c r="I329" s="1"/>
      <c r="J329" s="1"/>
      <c r="K329" s="1"/>
      <c r="L329" s="169"/>
    </row>
    <row r="330" spans="1:12" ht="12.75">
      <c r="A330" s="416"/>
      <c r="D330" s="444"/>
      <c r="E330" s="1"/>
      <c r="K330" s="119">
        <f>G322</f>
        <v>2</v>
      </c>
      <c r="L330" s="169"/>
    </row>
    <row r="331" spans="1:12" ht="12.75">
      <c r="A331" s="192"/>
      <c r="B331" s="192"/>
      <c r="C331" s="192"/>
      <c r="D331" s="195"/>
      <c r="E331" s="190"/>
      <c r="F331" s="194"/>
      <c r="G331" s="193"/>
      <c r="H331" s="187"/>
      <c r="I331" s="184"/>
      <c r="J331" s="184"/>
      <c r="K331" s="119"/>
      <c r="L331" s="169"/>
    </row>
    <row r="332" spans="1:12" ht="12.75">
      <c r="A332" s="412" t="s">
        <v>268</v>
      </c>
      <c r="B332" s="192"/>
      <c r="C332" s="192"/>
      <c r="D332" s="440" t="s">
        <v>289</v>
      </c>
      <c r="E332" s="190"/>
      <c r="F332" s="185"/>
      <c r="G332" s="1"/>
      <c r="H332" s="458"/>
      <c r="I332" s="459"/>
      <c r="J332" s="428"/>
      <c r="K332" s="428"/>
      <c r="L332" s="169"/>
    </row>
    <row r="333" spans="1:12">
      <c r="A333" s="438"/>
      <c r="B333" s="1"/>
      <c r="C333" s="1"/>
      <c r="D333" s="440"/>
      <c r="E333" s="1"/>
      <c r="F333" s="185"/>
      <c r="G333" s="1"/>
      <c r="H333" s="458"/>
      <c r="I333" s="459"/>
      <c r="J333" s="1"/>
      <c r="K333" s="1"/>
      <c r="L333" s="169"/>
    </row>
    <row r="334" spans="1:12">
      <c r="A334" s="438"/>
      <c r="D334" s="440"/>
      <c r="E334" s="1"/>
      <c r="F334" s="185"/>
      <c r="G334" s="184"/>
      <c r="L334" s="169"/>
    </row>
    <row r="335" spans="1:12" ht="12.75">
      <c r="A335" s="438"/>
      <c r="B335" s="192"/>
      <c r="C335" s="192"/>
      <c r="D335" s="440"/>
      <c r="E335" s="190"/>
      <c r="F335" s="194"/>
      <c r="G335" s="193"/>
      <c r="H335" s="187"/>
      <c r="I335" s="184"/>
      <c r="J335" s="184"/>
      <c r="K335" s="119"/>
      <c r="L335" s="169"/>
    </row>
    <row r="336" spans="1:12" ht="12.75">
      <c r="A336" s="416"/>
      <c r="B336" s="192"/>
      <c r="C336" s="192"/>
      <c r="D336" s="440"/>
      <c r="E336" s="190"/>
      <c r="F336" s="185"/>
      <c r="G336" s="184"/>
      <c r="I336" s="184"/>
      <c r="J336" s="184"/>
      <c r="K336" s="119">
        <v>1</v>
      </c>
      <c r="L336" s="169"/>
    </row>
    <row r="337" spans="1:12" ht="12.75">
      <c r="A337" s="412" t="s">
        <v>272</v>
      </c>
      <c r="B337" s="192"/>
      <c r="C337" s="192"/>
      <c r="D337" s="440" t="s">
        <v>326</v>
      </c>
      <c r="E337" s="190"/>
      <c r="F337" s="185"/>
      <c r="G337" s="1"/>
      <c r="H337" s="458"/>
      <c r="I337" s="459"/>
      <c r="J337" s="428"/>
      <c r="K337" s="428"/>
      <c r="L337" s="169"/>
    </row>
    <row r="338" spans="1:12">
      <c r="A338" s="438"/>
      <c r="B338" s="1"/>
      <c r="C338" s="1"/>
      <c r="D338" s="440"/>
      <c r="E338" s="1"/>
      <c r="F338" s="185"/>
      <c r="G338" s="1"/>
      <c r="H338" s="458"/>
      <c r="I338" s="459"/>
      <c r="J338" s="1"/>
      <c r="K338" s="1"/>
      <c r="L338" s="169"/>
    </row>
    <row r="339" spans="1:12">
      <c r="A339" s="438"/>
      <c r="D339" s="440"/>
      <c r="E339" s="1"/>
      <c r="F339" s="185"/>
      <c r="G339" s="184"/>
      <c r="L339" s="169"/>
    </row>
    <row r="340" spans="1:12" ht="12.75">
      <c r="A340" s="416"/>
      <c r="B340" s="192"/>
      <c r="C340" s="192"/>
      <c r="D340" s="440"/>
      <c r="E340" s="190"/>
      <c r="F340" s="185"/>
      <c r="G340" s="184"/>
      <c r="I340" s="184"/>
      <c r="J340" s="184"/>
      <c r="K340" s="119">
        <v>4</v>
      </c>
      <c r="L340" s="169"/>
    </row>
    <row r="341" spans="1:12" ht="12.75">
      <c r="A341" s="192"/>
      <c r="B341" s="192"/>
      <c r="C341" s="192"/>
      <c r="D341" s="191"/>
      <c r="E341" s="190"/>
      <c r="F341" s="185"/>
      <c r="G341" s="184"/>
      <c r="H341" s="188"/>
      <c r="I341" s="189"/>
      <c r="J341" s="428"/>
      <c r="K341" s="428"/>
      <c r="L341" s="169"/>
    </row>
    <row r="342" spans="1:12" ht="12.75">
      <c r="A342" s="412" t="s">
        <v>273</v>
      </c>
      <c r="B342" s="1"/>
      <c r="C342" s="1"/>
      <c r="D342" s="409" t="s">
        <v>145</v>
      </c>
      <c r="E342" s="1"/>
      <c r="F342" s="185"/>
      <c r="G342" s="1"/>
      <c r="I342" s="188"/>
      <c r="K342" s="1"/>
      <c r="L342" s="169"/>
    </row>
    <row r="343" spans="1:12">
      <c r="A343" s="438"/>
      <c r="B343" s="1"/>
      <c r="C343" s="1"/>
      <c r="D343" s="410"/>
      <c r="E343" s="1"/>
      <c r="F343" s="185"/>
      <c r="G343" s="1"/>
      <c r="H343" s="1"/>
      <c r="K343" s="1"/>
      <c r="L343" s="169"/>
    </row>
    <row r="344" spans="1:12">
      <c r="A344" s="438"/>
      <c r="B344" s="1"/>
      <c r="C344" s="1"/>
      <c r="D344" s="410"/>
      <c r="E344" s="1"/>
      <c r="F344" s="185"/>
      <c r="G344" s="184"/>
      <c r="H344" s="1"/>
      <c r="J344" s="1"/>
      <c r="K344" s="1"/>
      <c r="L344" s="169"/>
    </row>
    <row r="345" spans="1:12">
      <c r="A345" s="416"/>
      <c r="B345" s="1"/>
      <c r="C345" s="1"/>
      <c r="D345" s="410"/>
      <c r="E345" s="1"/>
      <c r="F345" s="185"/>
      <c r="G345" s="184"/>
      <c r="H345" s="187"/>
      <c r="I345" s="184"/>
      <c r="J345" s="1"/>
      <c r="K345" s="1"/>
      <c r="L345" s="169"/>
    </row>
    <row r="346" spans="1:12" ht="12.75">
      <c r="A346" s="186"/>
      <c r="B346" s="1"/>
      <c r="C346" s="1"/>
      <c r="D346" s="411"/>
      <c r="E346" s="1"/>
      <c r="F346" s="185"/>
      <c r="G346" s="184"/>
      <c r="H346" s="56"/>
      <c r="I346" s="1"/>
      <c r="J346" s="1"/>
      <c r="K346" s="119">
        <v>1</v>
      </c>
      <c r="L346" s="169"/>
    </row>
    <row r="347" spans="1:12" ht="30">
      <c r="A347" s="1"/>
      <c r="B347" s="149"/>
      <c r="C347" s="149"/>
      <c r="D347" s="183"/>
      <c r="E347" s="149"/>
      <c r="F347" s="149"/>
      <c r="G347" s="150"/>
      <c r="H347" s="174"/>
      <c r="I347" s="150"/>
      <c r="J347" s="150"/>
      <c r="K347" s="1"/>
      <c r="L347" s="169"/>
    </row>
    <row r="348" spans="1:12" ht="30">
      <c r="A348" s="216"/>
      <c r="B348" s="216"/>
      <c r="C348" s="216"/>
      <c r="D348" s="216"/>
      <c r="E348" s="216"/>
      <c r="F348" s="216"/>
      <c r="G348" s="216"/>
      <c r="H348" s="216"/>
      <c r="I348" s="216"/>
      <c r="J348" s="175"/>
      <c r="K348" s="175"/>
      <c r="L348" s="169"/>
    </row>
    <row r="349" spans="1:12" ht="30">
      <c r="A349" s="216"/>
      <c r="B349" s="216"/>
      <c r="C349" s="216"/>
      <c r="D349" s="221"/>
      <c r="E349" s="216"/>
      <c r="F349" s="216"/>
      <c r="G349" s="216"/>
      <c r="H349" s="216"/>
      <c r="I349" s="216"/>
      <c r="J349" s="216"/>
      <c r="K349" s="216"/>
      <c r="L349" s="169"/>
    </row>
    <row r="350" spans="1:12" ht="30">
      <c r="A350" s="216"/>
      <c r="B350" s="216"/>
      <c r="C350" s="216"/>
      <c r="D350" s="221"/>
      <c r="E350" s="216"/>
      <c r="F350" s="216"/>
      <c r="G350" s="216"/>
      <c r="H350" s="216"/>
      <c r="I350" s="216"/>
      <c r="J350" s="216"/>
      <c r="K350" s="216"/>
      <c r="L350" s="169"/>
    </row>
    <row r="351" spans="1:12" ht="30">
      <c r="A351" s="216"/>
      <c r="B351" s="216"/>
      <c r="C351" s="216"/>
      <c r="D351" s="221"/>
      <c r="E351" s="216"/>
      <c r="F351" s="216"/>
      <c r="G351" s="216"/>
      <c r="H351" s="216"/>
      <c r="I351" s="216"/>
      <c r="J351" s="216"/>
      <c r="K351" s="216"/>
      <c r="L351" s="169"/>
    </row>
    <row r="352" spans="1:12" ht="30">
      <c r="A352" s="216"/>
      <c r="B352" s="216"/>
      <c r="C352" s="216"/>
      <c r="D352" s="221"/>
      <c r="E352" s="216"/>
      <c r="F352" s="216"/>
      <c r="G352" s="216"/>
      <c r="H352" s="216"/>
      <c r="I352" s="216"/>
      <c r="J352" s="216"/>
      <c r="K352" s="216"/>
      <c r="L352" s="169"/>
    </row>
    <row r="353" spans="1:12" ht="15.75">
      <c r="C353" s="4" t="s">
        <v>1</v>
      </c>
      <c r="D353" s="431" t="s">
        <v>2</v>
      </c>
      <c r="E353" s="431"/>
      <c r="F353" s="220"/>
      <c r="G353" s="220" t="s">
        <v>3</v>
      </c>
      <c r="H353" s="220"/>
      <c r="J353" s="17"/>
      <c r="K353" s="17"/>
      <c r="L353" s="169"/>
    </row>
    <row r="354" spans="1:12" ht="12.75">
      <c r="C354" t="s">
        <v>4</v>
      </c>
      <c r="D354" s="432"/>
      <c r="E354" s="432"/>
      <c r="F354" s="432"/>
      <c r="J354" s="17"/>
      <c r="K354" s="17"/>
      <c r="L354" s="169"/>
    </row>
    <row r="355" spans="1:12" ht="12.75">
      <c r="C355" t="s">
        <v>5</v>
      </c>
      <c r="D355" s="433" t="s">
        <v>6</v>
      </c>
      <c r="E355" s="433"/>
      <c r="F355" s="13"/>
      <c r="G355" s="13" t="s">
        <v>7</v>
      </c>
      <c r="H355" s="13"/>
      <c r="I355" s="9"/>
      <c r="J355" s="176"/>
      <c r="K355" s="176"/>
      <c r="L355" s="169"/>
    </row>
    <row r="356" spans="1:12">
      <c r="D356" s="434" t="s">
        <v>8</v>
      </c>
      <c r="E356" s="434"/>
      <c r="F356" s="10"/>
      <c r="G356" s="10"/>
      <c r="H356" s="10"/>
      <c r="I356" s="9"/>
      <c r="J356" s="11"/>
      <c r="K356" s="11"/>
      <c r="L356" s="169"/>
    </row>
    <row r="357" spans="1:12" ht="15">
      <c r="D357" s="13"/>
      <c r="G357" s="435" t="s">
        <v>9</v>
      </c>
      <c r="H357" s="435"/>
      <c r="I357" s="435"/>
      <c r="J357" s="219" t="s">
        <v>19</v>
      </c>
      <c r="K357" s="17"/>
      <c r="L357" s="169"/>
    </row>
    <row r="358" spans="1:12" ht="15">
      <c r="G358" s="14"/>
      <c r="J358" s="17"/>
      <c r="K358" s="17"/>
      <c r="L358" s="169"/>
    </row>
    <row r="359" spans="1:12" ht="15">
      <c r="A359" s="17"/>
      <c r="B359" s="17"/>
      <c r="C359" s="17"/>
      <c r="D359" s="17"/>
      <c r="G359" s="14"/>
      <c r="J359" s="17"/>
      <c r="K359" s="17"/>
      <c r="L359" s="169"/>
    </row>
    <row r="360" spans="1:12" ht="15">
      <c r="A360" s="17"/>
      <c r="B360" s="17"/>
      <c r="C360" s="17"/>
      <c r="D360" s="436" t="s">
        <v>10</v>
      </c>
      <c r="E360" s="436"/>
      <c r="F360" s="19"/>
      <c r="G360" s="14"/>
      <c r="H360" s="437"/>
      <c r="I360" s="437"/>
      <c r="J360" s="17"/>
      <c r="K360" s="17"/>
      <c r="L360" s="169"/>
    </row>
    <row r="361" spans="1:12" ht="30" customHeight="1">
      <c r="A361" s="17"/>
      <c r="B361" s="17"/>
      <c r="C361" s="17"/>
      <c r="D361" s="13"/>
      <c r="E361" s="17"/>
      <c r="F361" s="17"/>
      <c r="G361" s="14"/>
      <c r="I361" s="21"/>
      <c r="J361" s="17"/>
      <c r="K361" s="17"/>
      <c r="L361" s="169"/>
    </row>
    <row r="362" spans="1:12" ht="30" customHeight="1">
      <c r="A362" s="17"/>
      <c r="B362" s="17"/>
      <c r="C362" s="17"/>
      <c r="D362" s="13"/>
      <c r="E362" s="17"/>
      <c r="F362" s="17"/>
      <c r="G362" s="14"/>
      <c r="H362" s="217"/>
      <c r="J362" s="17"/>
      <c r="K362" s="17"/>
      <c r="L362" s="169"/>
    </row>
    <row r="363" spans="1:12">
      <c r="A363" s="418" t="s">
        <v>0</v>
      </c>
      <c r="B363" s="418"/>
      <c r="C363" s="418"/>
      <c r="D363" s="418" t="s">
        <v>11</v>
      </c>
      <c r="E363" s="418" t="s">
        <v>12</v>
      </c>
      <c r="F363" s="429" t="s">
        <v>13</v>
      </c>
      <c r="G363" s="429" t="s">
        <v>13</v>
      </c>
      <c r="H363" s="429" t="s">
        <v>14</v>
      </c>
      <c r="I363" s="418" t="s">
        <v>15</v>
      </c>
      <c r="J363" s="418" t="s">
        <v>16</v>
      </c>
      <c r="K363" s="419" t="s">
        <v>17</v>
      </c>
      <c r="L363" s="169"/>
    </row>
    <row r="364" spans="1:12">
      <c r="A364" s="418"/>
      <c r="B364" s="418"/>
      <c r="C364" s="418"/>
      <c r="D364" s="418"/>
      <c r="E364" s="418"/>
      <c r="F364" s="430"/>
      <c r="G364" s="430"/>
      <c r="H364" s="430"/>
      <c r="I364" s="418"/>
      <c r="J364" s="418"/>
      <c r="K364" s="418"/>
      <c r="L364" s="169"/>
    </row>
    <row r="365" spans="1:12" ht="12.75">
      <c r="A365" s="424" t="s">
        <v>275</v>
      </c>
      <c r="B365" s="412"/>
      <c r="C365" s="413"/>
      <c r="D365" s="409" t="s">
        <v>149</v>
      </c>
      <c r="E365" s="215"/>
      <c r="F365" s="185"/>
      <c r="G365" s="1"/>
      <c r="H365" s="188"/>
      <c r="J365" s="1"/>
      <c r="K365" s="184"/>
      <c r="L365" s="169"/>
    </row>
    <row r="366" spans="1:12">
      <c r="A366" s="425"/>
      <c r="B366" s="438"/>
      <c r="C366" s="415"/>
      <c r="D366" s="410"/>
      <c r="E366" s="214"/>
      <c r="F366" s="185"/>
      <c r="G366" s="1"/>
      <c r="J366" s="1"/>
      <c r="K366" s="184"/>
      <c r="L366" s="169"/>
    </row>
    <row r="367" spans="1:12" ht="12.75">
      <c r="A367" s="425"/>
      <c r="B367" s="438"/>
      <c r="C367" s="415"/>
      <c r="D367" s="410"/>
      <c r="E367" s="214"/>
      <c r="F367" s="185"/>
      <c r="G367" s="184"/>
      <c r="I367" s="1"/>
      <c r="J367" s="1"/>
      <c r="K367" s="200"/>
      <c r="L367" s="169"/>
    </row>
    <row r="368" spans="1:12" ht="12.75">
      <c r="A368" s="425"/>
      <c r="B368" s="438"/>
      <c r="C368" s="415"/>
      <c r="D368" s="410"/>
      <c r="E368" s="214"/>
      <c r="F368" s="185"/>
      <c r="G368" s="184"/>
      <c r="H368" s="184"/>
      <c r="I368" s="1"/>
      <c r="J368" s="1"/>
      <c r="K368" s="200"/>
      <c r="L368" s="169"/>
    </row>
    <row r="369" spans="1:12" ht="12.75">
      <c r="A369" s="426"/>
      <c r="B369" s="416"/>
      <c r="C369" s="417"/>
      <c r="D369" s="411"/>
      <c r="E369" s="214"/>
      <c r="F369" s="185">
        <v>1</v>
      </c>
      <c r="G369" s="184"/>
      <c r="H369" s="1"/>
      <c r="I369" s="1"/>
      <c r="J369" s="161"/>
      <c r="K369" s="119">
        <v>1</v>
      </c>
      <c r="L369" s="169"/>
    </row>
    <row r="370" spans="1:12" ht="12.75">
      <c r="A370" s="184"/>
      <c r="B370" s="184"/>
      <c r="C370" s="184"/>
      <c r="D370" s="190"/>
      <c r="E370" s="214"/>
      <c r="F370" s="213"/>
      <c r="G370" s="66"/>
      <c r="H370" s="66"/>
      <c r="I370" s="212"/>
      <c r="J370" s="149"/>
      <c r="K370" s="149"/>
      <c r="L370" s="169"/>
    </row>
    <row r="371" spans="1:12" ht="12.75">
      <c r="A371" s="184"/>
      <c r="B371" s="184"/>
      <c r="C371" s="184"/>
      <c r="D371" s="190"/>
      <c r="E371" s="204"/>
      <c r="F371" s="149"/>
      <c r="G371" s="149"/>
      <c r="H371" s="149"/>
      <c r="I371" s="149"/>
      <c r="J371" s="149"/>
      <c r="K371" s="122"/>
      <c r="L371" s="169"/>
    </row>
    <row r="372" spans="1:12">
      <c r="A372" s="424"/>
      <c r="B372" s="412"/>
      <c r="C372" s="413"/>
      <c r="D372" s="440"/>
      <c r="E372" s="185"/>
      <c r="F372" s="1"/>
      <c r="G372" s="1"/>
      <c r="H372" s="1"/>
      <c r="I372" s="1"/>
      <c r="J372" s="1"/>
      <c r="K372" s="1"/>
      <c r="L372" s="169"/>
    </row>
    <row r="373" spans="1:12">
      <c r="A373" s="425"/>
      <c r="B373" s="438"/>
      <c r="C373" s="415"/>
      <c r="D373" s="440"/>
      <c r="E373" s="185"/>
      <c r="F373" s="1"/>
      <c r="G373" s="1"/>
      <c r="H373" s="1"/>
      <c r="I373" s="1"/>
      <c r="J373" s="1"/>
      <c r="K373" s="1"/>
      <c r="L373" s="169"/>
    </row>
    <row r="374" spans="1:12" ht="12.75">
      <c r="A374" s="425"/>
      <c r="B374" s="438"/>
      <c r="C374" s="415"/>
      <c r="D374" s="440"/>
      <c r="E374" s="185"/>
      <c r="F374" s="184"/>
      <c r="G374" s="184"/>
      <c r="H374" s="200"/>
      <c r="I374" s="199"/>
      <c r="J374" s="188"/>
      <c r="K374" s="200"/>
      <c r="L374" s="169"/>
    </row>
    <row r="375" spans="1:12" ht="12.75">
      <c r="A375" s="425"/>
      <c r="B375" s="438"/>
      <c r="C375" s="415"/>
      <c r="D375" s="440"/>
      <c r="E375" s="185"/>
      <c r="F375" s="184"/>
      <c r="G375" s="66"/>
      <c r="H375" s="66"/>
      <c r="I375" s="149"/>
      <c r="J375" s="149"/>
      <c r="K375" s="200"/>
      <c r="L375" s="169"/>
    </row>
    <row r="376" spans="1:12" ht="12.75">
      <c r="A376" s="425"/>
      <c r="B376" s="438"/>
      <c r="C376" s="415"/>
      <c r="D376" s="440"/>
      <c r="E376" s="185"/>
      <c r="F376" s="184"/>
      <c r="G376" s="66"/>
      <c r="H376" s="66"/>
      <c r="I376" s="189"/>
      <c r="J376" s="428"/>
      <c r="K376" s="428"/>
      <c r="L376" s="169"/>
    </row>
    <row r="377" spans="1:12" ht="12.75">
      <c r="A377" s="426"/>
      <c r="B377" s="416"/>
      <c r="C377" s="417"/>
      <c r="D377" s="440"/>
      <c r="E377" s="184"/>
      <c r="F377" s="184"/>
      <c r="G377" s="184"/>
      <c r="H377" s="188"/>
      <c r="I377" s="189"/>
      <c r="J377" s="1"/>
      <c r="K377" s="119"/>
      <c r="L377" s="169"/>
    </row>
    <row r="378" spans="1:12" ht="12.75">
      <c r="A378" s="210"/>
      <c r="B378" s="207"/>
      <c r="C378" s="206"/>
      <c r="D378" s="211"/>
      <c r="E378" s="184"/>
      <c r="F378" s="184"/>
      <c r="G378" s="184"/>
      <c r="H378" s="188"/>
      <c r="I378" s="189"/>
      <c r="J378" s="1"/>
      <c r="K378" s="208"/>
      <c r="L378" s="169"/>
    </row>
    <row r="379" spans="1:12">
      <c r="A379" s="424" t="s">
        <v>277</v>
      </c>
      <c r="B379" s="207"/>
      <c r="C379" s="206"/>
      <c r="D379" s="409" t="s">
        <v>274</v>
      </c>
      <c r="E379" s="185"/>
      <c r="F379" s="1"/>
      <c r="G379" s="1"/>
      <c r="H379" s="1"/>
      <c r="I379" s="1"/>
      <c r="J379" s="1"/>
      <c r="K379" s="1"/>
      <c r="L379" s="169"/>
    </row>
    <row r="380" spans="1:12">
      <c r="A380" s="425"/>
      <c r="B380" s="207"/>
      <c r="C380" s="206"/>
      <c r="D380" s="410"/>
      <c r="E380" s="185" t="s">
        <v>271</v>
      </c>
      <c r="F380" s="1"/>
      <c r="G380" s="1"/>
      <c r="H380" s="1"/>
      <c r="I380" s="1"/>
      <c r="J380" s="1"/>
      <c r="K380" s="1"/>
      <c r="L380" s="169"/>
    </row>
    <row r="381" spans="1:12" ht="12.75">
      <c r="A381" s="425"/>
      <c r="B381" s="207"/>
      <c r="C381" s="206"/>
      <c r="D381" s="410"/>
      <c r="E381" s="185"/>
      <c r="F381" s="184">
        <v>2</v>
      </c>
      <c r="G381" s="184">
        <v>2</v>
      </c>
      <c r="H381" s="200">
        <f>F381*G381</f>
        <v>4</v>
      </c>
      <c r="I381" s="199"/>
      <c r="J381" s="188"/>
      <c r="K381" s="200"/>
      <c r="L381" s="169"/>
    </row>
    <row r="382" spans="1:12" ht="12.75">
      <c r="A382" s="425"/>
      <c r="B382" s="207"/>
      <c r="C382" s="206"/>
      <c r="D382" s="410"/>
      <c r="E382" s="185"/>
      <c r="F382" s="184">
        <v>2</v>
      </c>
      <c r="G382" s="66">
        <v>2</v>
      </c>
      <c r="H382" s="66">
        <f>F382*G382</f>
        <v>4</v>
      </c>
      <c r="I382" s="149"/>
      <c r="J382" s="149"/>
      <c r="K382" s="200"/>
      <c r="L382" s="169"/>
    </row>
    <row r="383" spans="1:12" ht="12.75">
      <c r="A383" s="426"/>
      <c r="B383" s="207"/>
      <c r="C383" s="206"/>
      <c r="D383" s="411"/>
      <c r="E383" s="185"/>
      <c r="F383" s="184">
        <v>3</v>
      </c>
      <c r="G383" s="66">
        <v>3</v>
      </c>
      <c r="H383" s="66">
        <f>F383*G383</f>
        <v>9</v>
      </c>
      <c r="I383" s="189"/>
      <c r="J383" s="546">
        <f>H381+H382+H383+J384</f>
        <v>29</v>
      </c>
      <c r="K383" s="547"/>
      <c r="L383" s="169"/>
    </row>
    <row r="384" spans="1:12" ht="15" customHeight="1">
      <c r="A384" s="210"/>
      <c r="B384" s="207"/>
      <c r="C384" s="206"/>
      <c r="D384" s="209"/>
      <c r="E384" s="1" t="s">
        <v>287</v>
      </c>
      <c r="G384" s="1">
        <v>4</v>
      </c>
      <c r="H384" s="458">
        <v>3</v>
      </c>
      <c r="I384" s="459"/>
      <c r="J384" s="451">
        <f>G384*H384</f>
        <v>12</v>
      </c>
      <c r="K384" s="451"/>
      <c r="L384" s="169"/>
    </row>
    <row r="385" spans="1:12">
      <c r="A385" s="455" t="s">
        <v>278</v>
      </c>
      <c r="B385" s="192"/>
      <c r="C385" s="192"/>
      <c r="D385" s="444" t="s">
        <v>286</v>
      </c>
      <c r="E385" s="190"/>
      <c r="F385" s="194"/>
      <c r="G385">
        <v>2</v>
      </c>
      <c r="H385">
        <v>3</v>
      </c>
      <c r="I385" s="184"/>
      <c r="J385" s="184"/>
      <c r="K385" s="184"/>
      <c r="L385" s="169"/>
    </row>
    <row r="386" spans="1:12" ht="12.75">
      <c r="A386" s="456"/>
      <c r="B386" s="192"/>
      <c r="C386" s="192"/>
      <c r="D386" s="444"/>
      <c r="E386" s="190"/>
      <c r="F386" s="196"/>
      <c r="G386" s="184"/>
      <c r="H386" s="188"/>
      <c r="I386" s="189"/>
      <c r="J386" s="198"/>
      <c r="K386" s="202"/>
      <c r="L386" s="169"/>
    </row>
    <row r="387" spans="1:12" ht="12.75">
      <c r="A387" s="456"/>
      <c r="B387" s="192"/>
      <c r="C387" s="192"/>
      <c r="D387" s="444"/>
      <c r="E387" s="190" t="s">
        <v>287</v>
      </c>
      <c r="F387" s="196"/>
      <c r="G387" s="184">
        <v>4.5</v>
      </c>
      <c r="H387" s="200">
        <v>3.5</v>
      </c>
      <c r="I387" s="201">
        <v>2</v>
      </c>
      <c r="J387" s="188"/>
      <c r="K387" s="200"/>
      <c r="L387" s="169"/>
    </row>
    <row r="388" spans="1:12">
      <c r="A388" s="456"/>
      <c r="B388" s="192"/>
      <c r="C388" s="192"/>
      <c r="D388" s="444"/>
      <c r="E388" s="190"/>
      <c r="F388" s="194"/>
      <c r="G388" s="193"/>
      <c r="H388" s="187"/>
      <c r="I388" s="184"/>
      <c r="J388" s="184"/>
      <c r="K388" s="184"/>
      <c r="L388" s="169"/>
    </row>
    <row r="389" spans="1:12" ht="12.75">
      <c r="A389" s="456"/>
      <c r="B389" s="192"/>
      <c r="C389" s="192"/>
      <c r="D389" s="444"/>
      <c r="E389" s="190"/>
      <c r="F389" s="196"/>
      <c r="G389" s="67"/>
      <c r="H389" s="65"/>
      <c r="I389" s="199"/>
      <c r="J389" s="188"/>
      <c r="L389" s="169"/>
    </row>
    <row r="390" spans="1:12" ht="12.75">
      <c r="A390" s="456"/>
      <c r="B390" s="192"/>
      <c r="C390" s="192"/>
      <c r="D390" s="444"/>
      <c r="E390" s="184"/>
      <c r="F390" s="196"/>
      <c r="G390" s="67"/>
      <c r="H390" s="67"/>
      <c r="I390" s="184"/>
      <c r="J390" s="184"/>
      <c r="K390" s="184"/>
      <c r="L390" s="169"/>
    </row>
    <row r="391" spans="1:12" ht="12.75">
      <c r="A391" s="456"/>
      <c r="B391" s="192"/>
      <c r="C391" s="192"/>
      <c r="D391" s="444"/>
      <c r="E391" s="190"/>
      <c r="F391" s="194"/>
      <c r="G391" s="184"/>
      <c r="H391" s="188"/>
      <c r="I391" s="189"/>
      <c r="J391" s="198"/>
      <c r="K391" s="197"/>
      <c r="L391" s="169"/>
    </row>
    <row r="392" spans="1:12" ht="12.75">
      <c r="A392" s="456"/>
      <c r="B392" s="192"/>
      <c r="C392" s="192"/>
      <c r="D392" s="444"/>
      <c r="E392" s="190"/>
      <c r="F392" s="196"/>
      <c r="G392" s="184"/>
      <c r="H392" s="188"/>
      <c r="I392" s="189"/>
      <c r="J392" s="427">
        <f>G387*H387*I387</f>
        <v>31.5</v>
      </c>
      <c r="K392" s="427"/>
      <c r="L392" s="169"/>
    </row>
    <row r="393" spans="1:12">
      <c r="A393" s="456"/>
      <c r="B393" s="1"/>
      <c r="C393" s="1"/>
      <c r="D393" s="444"/>
      <c r="E393" s="1"/>
      <c r="F393" s="72"/>
      <c r="G393" s="1"/>
      <c r="H393" s="1"/>
      <c r="I393" s="1"/>
      <c r="J393" s="1"/>
      <c r="K393" s="1"/>
      <c r="L393" s="169"/>
    </row>
    <row r="394" spans="1:12" ht="12.75">
      <c r="A394" s="457"/>
      <c r="D394" s="444"/>
      <c r="E394" s="1"/>
      <c r="K394" s="119"/>
      <c r="L394" s="169"/>
    </row>
    <row r="395" spans="1:12" ht="12.75">
      <c r="A395" s="192"/>
      <c r="B395" s="192"/>
      <c r="C395" s="192"/>
      <c r="D395" s="195"/>
      <c r="E395" s="190"/>
      <c r="F395" s="194"/>
      <c r="G395" s="193"/>
      <c r="H395" s="187"/>
      <c r="I395" s="184"/>
      <c r="J395" s="184"/>
      <c r="K395" s="119"/>
      <c r="L395" s="169"/>
    </row>
    <row r="396" spans="1:12" ht="12.75">
      <c r="A396" s="412"/>
      <c r="B396" s="192"/>
      <c r="C396" s="192"/>
      <c r="D396" s="440"/>
      <c r="E396" s="190"/>
      <c r="F396" s="185"/>
      <c r="G396" s="1"/>
      <c r="H396" s="458"/>
      <c r="I396" s="459"/>
      <c r="J396" s="428"/>
      <c r="K396" s="428"/>
      <c r="L396" s="169"/>
    </row>
    <row r="397" spans="1:12">
      <c r="A397" s="438"/>
      <c r="B397" s="1"/>
      <c r="C397" s="1"/>
      <c r="D397" s="440"/>
      <c r="F397" s="185"/>
      <c r="J397" s="1"/>
      <c r="K397" s="1"/>
      <c r="L397" s="169"/>
    </row>
    <row r="398" spans="1:12">
      <c r="A398" s="438"/>
      <c r="D398" s="440"/>
      <c r="E398" s="1"/>
      <c r="F398" s="185"/>
      <c r="G398" s="184"/>
      <c r="L398" s="169"/>
    </row>
    <row r="399" spans="1:12" ht="12.75">
      <c r="A399" s="416"/>
      <c r="B399" s="192"/>
      <c r="C399" s="192"/>
      <c r="D399" s="440"/>
      <c r="E399" s="190"/>
      <c r="F399" s="185"/>
      <c r="G399" s="184"/>
      <c r="I399" s="184"/>
      <c r="J399" s="184"/>
      <c r="K399" s="119"/>
      <c r="L399" s="169"/>
    </row>
    <row r="400" spans="1:12" ht="12.75">
      <c r="A400" s="192"/>
      <c r="B400" s="192"/>
      <c r="C400" s="192"/>
      <c r="D400" s="191"/>
      <c r="E400" s="190"/>
      <c r="F400" s="185"/>
      <c r="G400" s="184"/>
      <c r="H400" s="188"/>
      <c r="I400" s="189"/>
      <c r="L400" s="169"/>
    </row>
    <row r="401" spans="1:12" ht="12.75">
      <c r="A401" s="412" t="s">
        <v>280</v>
      </c>
      <c r="B401" s="1"/>
      <c r="C401" s="1"/>
      <c r="D401" s="409" t="s">
        <v>288</v>
      </c>
      <c r="E401" s="1"/>
      <c r="F401" s="185"/>
      <c r="G401" s="1"/>
      <c r="I401" s="188"/>
      <c r="K401" s="1"/>
      <c r="L401" s="169"/>
    </row>
    <row r="402" spans="1:12">
      <c r="A402" s="438"/>
      <c r="B402" s="1"/>
      <c r="C402" s="1"/>
      <c r="D402" s="410"/>
      <c r="E402" s="1"/>
      <c r="F402" s="185"/>
      <c r="G402" s="1"/>
      <c r="H402" s="1"/>
      <c r="K402" s="1"/>
      <c r="L402" s="169"/>
    </row>
    <row r="403" spans="1:12">
      <c r="A403" s="438"/>
      <c r="B403" s="1"/>
      <c r="C403" s="1"/>
      <c r="D403" s="410"/>
      <c r="E403" s="1" t="s">
        <v>287</v>
      </c>
      <c r="F403" s="185"/>
      <c r="G403" s="184">
        <v>4</v>
      </c>
      <c r="H403" s="1">
        <v>3</v>
      </c>
      <c r="J403" s="1"/>
      <c r="K403" s="1"/>
      <c r="L403" s="169"/>
    </row>
    <row r="404" spans="1:12">
      <c r="A404" s="416"/>
      <c r="B404" s="1"/>
      <c r="C404" s="1"/>
      <c r="D404" s="410"/>
      <c r="E404" s="1"/>
      <c r="F404" s="185"/>
      <c r="G404" s="184"/>
      <c r="H404" s="187"/>
      <c r="I404" s="184"/>
      <c r="J404" s="1">
        <f>G403*H403</f>
        <v>12</v>
      </c>
      <c r="K404" s="1"/>
      <c r="L404" s="169"/>
    </row>
    <row r="405" spans="1:12" ht="12.75">
      <c r="A405" s="186"/>
      <c r="B405" s="1"/>
      <c r="C405" s="1"/>
      <c r="D405" s="411"/>
      <c r="E405" s="1"/>
      <c r="F405" s="185"/>
      <c r="G405" s="184"/>
      <c r="H405" s="56"/>
      <c r="I405" s="1"/>
      <c r="J405" s="1"/>
      <c r="K405" s="119"/>
      <c r="L405" s="169"/>
    </row>
    <row r="406" spans="1:12" ht="30">
      <c r="A406" s="1"/>
      <c r="B406" s="149"/>
      <c r="C406" s="149"/>
      <c r="D406" s="183"/>
      <c r="E406" s="149"/>
      <c r="F406" s="149"/>
      <c r="G406" s="150"/>
      <c r="H406" s="174"/>
      <c r="I406" s="150"/>
      <c r="J406" s="150"/>
      <c r="K406" s="1"/>
      <c r="L406" s="169"/>
    </row>
    <row r="407" spans="1:12" ht="13.5" customHeight="1">
      <c r="A407" s="39"/>
      <c r="B407" s="39"/>
      <c r="C407" s="39"/>
      <c r="D407" s="39"/>
      <c r="E407" s="39"/>
      <c r="F407" s="39"/>
      <c r="G407" s="39"/>
      <c r="H407" s="39"/>
      <c r="I407" s="39"/>
      <c r="J407" s="39"/>
      <c r="K407" s="39"/>
      <c r="L407" s="169"/>
    </row>
    <row r="408" spans="1:12" ht="15.75">
      <c r="C408" s="4" t="s">
        <v>1</v>
      </c>
      <c r="D408" s="431" t="s">
        <v>2</v>
      </c>
      <c r="E408" s="431"/>
      <c r="F408" s="220"/>
      <c r="G408" s="220" t="s">
        <v>3</v>
      </c>
      <c r="H408" s="220"/>
      <c r="J408" s="17"/>
      <c r="K408" s="17"/>
      <c r="L408" s="169"/>
    </row>
    <row r="409" spans="1:12" ht="12.75">
      <c r="C409" t="s">
        <v>4</v>
      </c>
      <c r="D409" s="432"/>
      <c r="E409" s="432"/>
      <c r="F409" s="432"/>
      <c r="J409" s="17"/>
      <c r="K409" s="17"/>
      <c r="L409" s="169"/>
    </row>
    <row r="410" spans="1:12" ht="12.75">
      <c r="C410" t="s">
        <v>5</v>
      </c>
      <c r="D410" s="433" t="s">
        <v>6</v>
      </c>
      <c r="E410" s="433"/>
      <c r="F410" s="13"/>
      <c r="G410" s="13" t="s">
        <v>7</v>
      </c>
      <c r="H410" s="13"/>
      <c r="I410" s="9"/>
      <c r="J410" s="176"/>
      <c r="K410" s="176"/>
      <c r="L410" s="169"/>
    </row>
    <row r="411" spans="1:12">
      <c r="D411" s="434" t="s">
        <v>8</v>
      </c>
      <c r="E411" s="434"/>
      <c r="F411" s="10"/>
      <c r="G411" s="10"/>
      <c r="H411" s="10"/>
      <c r="I411" s="9"/>
      <c r="J411" s="11"/>
      <c r="K411" s="11"/>
      <c r="L411" s="169"/>
    </row>
    <row r="412" spans="1:12" ht="15">
      <c r="D412" s="13"/>
      <c r="G412" s="435" t="s">
        <v>9</v>
      </c>
      <c r="H412" s="435"/>
      <c r="I412" s="435"/>
      <c r="J412" s="219" t="s">
        <v>19</v>
      </c>
      <c r="K412" s="17"/>
      <c r="L412" s="169"/>
    </row>
    <row r="413" spans="1:12" ht="15">
      <c r="G413" s="14"/>
      <c r="J413" s="17"/>
      <c r="K413" s="17"/>
      <c r="L413" s="169"/>
    </row>
    <row r="414" spans="1:12" ht="15">
      <c r="A414" s="17"/>
      <c r="B414" s="17"/>
      <c r="C414" s="17"/>
      <c r="D414" s="17"/>
      <c r="G414" s="14"/>
      <c r="J414" s="17"/>
      <c r="K414" s="17"/>
      <c r="L414" s="169"/>
    </row>
    <row r="415" spans="1:12" ht="15">
      <c r="A415" s="17"/>
      <c r="B415" s="17"/>
      <c r="C415" s="17"/>
      <c r="D415" s="436" t="s">
        <v>10</v>
      </c>
      <c r="E415" s="436"/>
      <c r="F415" s="19"/>
      <c r="G415" s="14"/>
      <c r="H415" s="437"/>
      <c r="I415" s="437"/>
      <c r="J415" s="17"/>
      <c r="K415" s="17"/>
      <c r="L415" s="169"/>
    </row>
    <row r="416" spans="1:12" ht="12.75" customHeight="1">
      <c r="A416" s="17"/>
      <c r="B416" s="17"/>
      <c r="C416" s="17"/>
      <c r="D416" s="13"/>
      <c r="E416" s="17"/>
      <c r="F416" s="17"/>
      <c r="G416" s="14"/>
      <c r="I416" s="21"/>
      <c r="J416" s="17"/>
      <c r="K416" s="17"/>
      <c r="L416" s="169"/>
    </row>
    <row r="417" spans="1:12" ht="15.75" customHeight="1">
      <c r="A417" s="17"/>
      <c r="B417" s="17"/>
      <c r="C417" s="17"/>
      <c r="D417" s="13"/>
      <c r="E417" s="17"/>
      <c r="F417" s="17"/>
      <c r="G417" s="14"/>
      <c r="H417" s="217"/>
      <c r="J417" s="17"/>
      <c r="K417" s="17"/>
      <c r="L417" s="169"/>
    </row>
    <row r="418" spans="1:12">
      <c r="A418" s="418" t="s">
        <v>0</v>
      </c>
      <c r="B418" s="418"/>
      <c r="C418" s="418"/>
      <c r="D418" s="418" t="s">
        <v>11</v>
      </c>
      <c r="E418" s="418" t="s">
        <v>12</v>
      </c>
      <c r="F418" s="429" t="s">
        <v>13</v>
      </c>
      <c r="G418" s="429" t="s">
        <v>13</v>
      </c>
      <c r="H418" s="429" t="s">
        <v>14</v>
      </c>
      <c r="I418" s="418" t="s">
        <v>15</v>
      </c>
      <c r="J418" s="418" t="s">
        <v>16</v>
      </c>
      <c r="K418" s="419" t="s">
        <v>17</v>
      </c>
      <c r="L418" s="169"/>
    </row>
    <row r="419" spans="1:12">
      <c r="A419" s="418"/>
      <c r="B419" s="418"/>
      <c r="C419" s="418"/>
      <c r="D419" s="418"/>
      <c r="E419" s="418"/>
      <c r="F419" s="430"/>
      <c r="G419" s="430"/>
      <c r="H419" s="430"/>
      <c r="I419" s="418"/>
      <c r="J419" s="418"/>
      <c r="K419" s="418"/>
      <c r="L419" s="169"/>
    </row>
    <row r="420" spans="1:12" ht="12.75">
      <c r="A420" s="424" t="s">
        <v>281</v>
      </c>
      <c r="B420" s="412"/>
      <c r="C420" s="413"/>
      <c r="D420" s="409" t="s">
        <v>86</v>
      </c>
      <c r="E420" s="215"/>
      <c r="F420" s="185"/>
      <c r="G420" s="1"/>
      <c r="H420" s="188"/>
      <c r="J420" s="1"/>
      <c r="K420" s="184"/>
      <c r="L420" s="169"/>
    </row>
    <row r="421" spans="1:12">
      <c r="A421" s="425"/>
      <c r="B421" s="438"/>
      <c r="C421" s="415"/>
      <c r="D421" s="410"/>
      <c r="E421" s="214" t="s">
        <v>287</v>
      </c>
      <c r="F421" s="185">
        <v>4</v>
      </c>
      <c r="G421" s="1">
        <v>1.8</v>
      </c>
      <c r="H421">
        <f>F421*G421</f>
        <v>7.2</v>
      </c>
      <c r="J421" s="1"/>
      <c r="K421" s="184"/>
      <c r="L421" s="169"/>
    </row>
    <row r="422" spans="1:12" ht="12.75">
      <c r="A422" s="425"/>
      <c r="B422" s="438"/>
      <c r="C422" s="415"/>
      <c r="D422" s="410"/>
      <c r="E422" s="214"/>
      <c r="F422" s="185">
        <v>3</v>
      </c>
      <c r="G422" s="184">
        <v>1.8</v>
      </c>
      <c r="H422">
        <f>F422*G422</f>
        <v>5.4</v>
      </c>
      <c r="I422" s="1"/>
      <c r="J422" s="1"/>
      <c r="K422" s="200"/>
      <c r="L422" s="169"/>
    </row>
    <row r="423" spans="1:12" ht="12.75">
      <c r="A423" s="425"/>
      <c r="B423" s="438"/>
      <c r="C423" s="415"/>
      <c r="D423" s="410"/>
      <c r="E423" s="214"/>
      <c r="F423" s="185"/>
      <c r="G423" s="184"/>
      <c r="H423" s="184">
        <f>H421+H422</f>
        <v>12.600000000000001</v>
      </c>
      <c r="I423" s="1"/>
      <c r="J423" s="1"/>
      <c r="K423" s="200"/>
      <c r="L423" s="169"/>
    </row>
    <row r="424" spans="1:12" ht="12.75">
      <c r="A424" s="426"/>
      <c r="B424" s="416"/>
      <c r="C424" s="417"/>
      <c r="D424" s="411"/>
      <c r="E424" s="214"/>
      <c r="F424" s="185">
        <v>2</v>
      </c>
      <c r="G424" s="184"/>
      <c r="H424" s="1">
        <f>H423*2</f>
        <v>25.200000000000003</v>
      </c>
      <c r="I424" s="1"/>
      <c r="J424" s="161"/>
      <c r="K424" s="161">
        <f>H424</f>
        <v>25.200000000000003</v>
      </c>
      <c r="L424" s="169"/>
    </row>
    <row r="425" spans="1:12" ht="12.75">
      <c r="A425" s="184"/>
      <c r="B425" s="184"/>
      <c r="C425" s="184"/>
      <c r="D425" s="190"/>
      <c r="E425" s="214"/>
      <c r="F425" s="213"/>
      <c r="G425" s="66"/>
      <c r="H425" s="66"/>
      <c r="I425" s="212"/>
      <c r="J425" s="149"/>
      <c r="K425" s="149"/>
      <c r="L425" s="169"/>
    </row>
    <row r="426" spans="1:12" ht="12.75">
      <c r="A426" s="184"/>
      <c r="B426" s="184"/>
      <c r="C426" s="184"/>
      <c r="D426" s="190"/>
      <c r="E426" s="204"/>
      <c r="F426" s="149"/>
      <c r="G426" s="149"/>
      <c r="H426" s="149"/>
      <c r="I426" s="149"/>
      <c r="J426" s="149"/>
      <c r="K426" s="122"/>
      <c r="L426" s="169"/>
    </row>
    <row r="427" spans="1:12">
      <c r="A427" s="424" t="s">
        <v>282</v>
      </c>
      <c r="B427" s="412"/>
      <c r="C427" s="413"/>
      <c r="D427" s="440" t="s">
        <v>290</v>
      </c>
      <c r="E427" s="185" t="s">
        <v>287</v>
      </c>
      <c r="F427" s="1"/>
      <c r="G427" s="1"/>
      <c r="H427" s="1"/>
      <c r="I427" s="1"/>
      <c r="J427" s="1"/>
      <c r="K427" s="1"/>
      <c r="L427" s="169"/>
    </row>
    <row r="428" spans="1:12">
      <c r="A428" s="425"/>
      <c r="B428" s="438"/>
      <c r="C428" s="415"/>
      <c r="D428" s="440"/>
      <c r="E428" s="185"/>
      <c r="F428" s="1"/>
      <c r="G428" s="1"/>
      <c r="H428" s="1"/>
      <c r="I428" s="1"/>
      <c r="J428" s="1"/>
      <c r="K428" s="1"/>
      <c r="L428" s="169"/>
    </row>
    <row r="429" spans="1:12" ht="12.75">
      <c r="A429" s="425"/>
      <c r="B429" s="438"/>
      <c r="C429" s="415"/>
      <c r="D429" s="440"/>
      <c r="E429" s="185"/>
      <c r="F429" s="184">
        <v>4</v>
      </c>
      <c r="G429" s="184">
        <v>4</v>
      </c>
      <c r="H429" s="200"/>
      <c r="I429" s="199"/>
      <c r="J429" s="188"/>
      <c r="K429" s="200"/>
      <c r="L429" s="169"/>
    </row>
    <row r="430" spans="1:12" ht="12.75">
      <c r="A430" s="425"/>
      <c r="B430" s="438"/>
      <c r="C430" s="415"/>
      <c r="D430" s="440"/>
      <c r="E430" s="185"/>
      <c r="F430" s="184">
        <v>3</v>
      </c>
      <c r="G430" s="66">
        <v>3</v>
      </c>
      <c r="H430" s="66"/>
      <c r="I430" s="149"/>
      <c r="J430" s="149"/>
      <c r="K430" s="200"/>
      <c r="L430" s="169"/>
    </row>
    <row r="431" spans="1:12" ht="12.75">
      <c r="A431" s="425"/>
      <c r="B431" s="438"/>
      <c r="C431" s="415"/>
      <c r="D431" s="440"/>
      <c r="E431" s="185"/>
      <c r="F431" s="184"/>
      <c r="G431" s="66"/>
      <c r="H431" s="66"/>
      <c r="I431" s="189"/>
      <c r="J431" s="428"/>
      <c r="K431" s="428"/>
      <c r="L431" s="169"/>
    </row>
    <row r="432" spans="1:12" ht="12.75">
      <c r="A432" s="426"/>
      <c r="B432" s="416"/>
      <c r="C432" s="417"/>
      <c r="D432" s="440"/>
      <c r="E432" s="184"/>
      <c r="F432" s="184"/>
      <c r="G432" s="184"/>
      <c r="H432" s="188"/>
      <c r="I432" s="189"/>
      <c r="J432" s="1"/>
      <c r="K432" s="122">
        <f>F429+G429+G430+F430</f>
        <v>14</v>
      </c>
      <c r="L432" s="169"/>
    </row>
    <row r="433" spans="1:12" ht="12.75">
      <c r="A433" s="210"/>
      <c r="B433" s="207"/>
      <c r="C433" s="206"/>
      <c r="D433" s="211"/>
      <c r="E433" s="184"/>
      <c r="F433" s="184"/>
      <c r="G433" s="184"/>
      <c r="H433" s="188"/>
      <c r="I433" s="189"/>
      <c r="J433" s="1"/>
      <c r="K433" s="208"/>
      <c r="L433" s="169"/>
    </row>
    <row r="434" spans="1:12">
      <c r="A434" s="424" t="s">
        <v>283</v>
      </c>
      <c r="B434" s="207"/>
      <c r="C434" s="206"/>
      <c r="D434" s="409" t="s">
        <v>116</v>
      </c>
      <c r="E434" s="185" t="s">
        <v>287</v>
      </c>
      <c r="F434" s="1"/>
      <c r="G434" s="1"/>
      <c r="H434" s="1"/>
      <c r="I434" s="1"/>
      <c r="J434" s="1"/>
      <c r="K434" s="1"/>
      <c r="L434" s="169"/>
    </row>
    <row r="435" spans="1:12">
      <c r="A435" s="425"/>
      <c r="B435" s="207"/>
      <c r="C435" s="206"/>
      <c r="D435" s="410"/>
      <c r="E435" s="185"/>
      <c r="F435" s="1">
        <v>4</v>
      </c>
      <c r="G435" s="1">
        <v>3</v>
      </c>
      <c r="H435" s="1"/>
      <c r="I435" s="1"/>
      <c r="J435" s="1"/>
      <c r="K435" s="1"/>
      <c r="L435" s="169"/>
    </row>
    <row r="436" spans="1:12" ht="12.75">
      <c r="A436" s="425"/>
      <c r="B436" s="207"/>
      <c r="C436" s="206"/>
      <c r="D436" s="410"/>
      <c r="E436" s="185"/>
      <c r="F436" s="184"/>
      <c r="G436" s="184"/>
      <c r="H436" s="200"/>
      <c r="I436" s="199"/>
      <c r="J436" s="188"/>
      <c r="K436" s="200"/>
      <c r="L436" s="169"/>
    </row>
    <row r="437" spans="1:12" ht="12.75">
      <c r="A437" s="425"/>
      <c r="B437" s="207"/>
      <c r="C437" s="206"/>
      <c r="D437" s="410"/>
      <c r="E437" s="185"/>
      <c r="F437" s="184"/>
      <c r="G437" s="66"/>
      <c r="H437" s="66"/>
      <c r="I437" s="149"/>
      <c r="J437" s="149"/>
      <c r="K437" s="200"/>
      <c r="L437" s="169"/>
    </row>
    <row r="438" spans="1:12" ht="12.75">
      <c r="A438" s="426"/>
      <c r="B438" s="207"/>
      <c r="C438" s="206"/>
      <c r="D438" s="411"/>
      <c r="E438" s="185"/>
      <c r="F438" s="184"/>
      <c r="G438" s="66"/>
      <c r="H438" s="66"/>
      <c r="I438" s="189"/>
      <c r="J438" s="428"/>
      <c r="K438" s="428"/>
      <c r="L438" s="169"/>
    </row>
    <row r="439" spans="1:12" ht="12.75">
      <c r="A439" s="210"/>
      <c r="B439" s="207"/>
      <c r="C439" s="206"/>
      <c r="D439" s="209"/>
      <c r="E439" s="184"/>
      <c r="G439" s="184"/>
      <c r="H439" s="188"/>
      <c r="I439" s="189"/>
      <c r="J439" s="1"/>
      <c r="K439" s="161">
        <f>F435*G435</f>
        <v>12</v>
      </c>
      <c r="L439" s="169"/>
    </row>
    <row r="440" spans="1:12" ht="12.75">
      <c r="A440" s="424" t="s">
        <v>284</v>
      </c>
      <c r="B440" s="207"/>
      <c r="C440" s="206"/>
      <c r="D440" s="409" t="s">
        <v>291</v>
      </c>
      <c r="E440" s="184"/>
      <c r="F440" s="185"/>
      <c r="G440" s="1"/>
      <c r="H440" s="1"/>
      <c r="I440" s="1"/>
      <c r="J440" s="1"/>
      <c r="K440" s="208"/>
      <c r="L440" s="169"/>
    </row>
    <row r="441" spans="1:12">
      <c r="A441" s="425"/>
      <c r="B441" s="207"/>
      <c r="C441" s="206"/>
      <c r="D441" s="410"/>
      <c r="E441" s="184" t="s">
        <v>287</v>
      </c>
      <c r="F441" s="185"/>
      <c r="G441" s="1">
        <v>2</v>
      </c>
      <c r="H441" s="1">
        <v>4</v>
      </c>
      <c r="I441" s="1">
        <f>(G441*H441)*2</f>
        <v>16</v>
      </c>
      <c r="L441" s="169"/>
    </row>
    <row r="442" spans="1:12">
      <c r="A442" s="425"/>
      <c r="B442" s="207"/>
      <c r="C442" s="206"/>
      <c r="D442" s="410"/>
      <c r="E442" s="184"/>
      <c r="F442" s="185"/>
      <c r="G442" s="184">
        <v>2</v>
      </c>
      <c r="H442" s="1">
        <v>2.7</v>
      </c>
      <c r="I442" s="1">
        <f>(G442*H442)*2</f>
        <v>10.8</v>
      </c>
      <c r="J442" s="1"/>
      <c r="L442" s="169"/>
    </row>
    <row r="443" spans="1:12" ht="12.75">
      <c r="A443" s="426"/>
      <c r="B443" s="207"/>
      <c r="C443" s="206"/>
      <c r="D443" s="411"/>
      <c r="E443" s="184"/>
      <c r="F443" s="185"/>
      <c r="G443" s="185"/>
      <c r="H443" s="1"/>
      <c r="I443" s="1">
        <f>I441+I442</f>
        <v>26.8</v>
      </c>
      <c r="J443" s="1"/>
      <c r="K443" s="161">
        <f>I443</f>
        <v>26.8</v>
      </c>
      <c r="L443" s="169"/>
    </row>
    <row r="444" spans="1:12" ht="12.75">
      <c r="A444" s="184"/>
      <c r="B444" s="184"/>
      <c r="C444" s="184"/>
      <c r="D444" s="205"/>
      <c r="E444" s="204"/>
      <c r="G444" s="184"/>
      <c r="H444" s="188"/>
      <c r="I444" s="188"/>
      <c r="J444" s="203"/>
      <c r="K444" s="200"/>
      <c r="L444" s="169"/>
    </row>
    <row r="445" spans="1:12" ht="12.75">
      <c r="A445" s="424" t="s">
        <v>285</v>
      </c>
      <c r="B445" s="313"/>
      <c r="C445" s="314"/>
      <c r="D445" s="409" t="s">
        <v>316</v>
      </c>
      <c r="E445" s="184" t="s">
        <v>287</v>
      </c>
      <c r="F445" s="185"/>
      <c r="G445" s="1"/>
      <c r="H445" s="1"/>
      <c r="I445" s="1"/>
      <c r="J445" s="1"/>
      <c r="K445" s="208"/>
      <c r="L445" s="169"/>
    </row>
    <row r="446" spans="1:12">
      <c r="A446" s="425"/>
      <c r="B446" s="313"/>
      <c r="C446" s="314"/>
      <c r="D446" s="410"/>
      <c r="E446" s="184"/>
      <c r="F446" s="185"/>
      <c r="G446" s="1">
        <v>2</v>
      </c>
      <c r="H446" s="1">
        <v>4</v>
      </c>
      <c r="I446" s="1">
        <f>(G446*H446)*2</f>
        <v>16</v>
      </c>
      <c r="L446" s="169"/>
    </row>
    <row r="447" spans="1:12">
      <c r="A447" s="425"/>
      <c r="B447" s="313"/>
      <c r="C447" s="314"/>
      <c r="D447" s="410"/>
      <c r="E447" s="184"/>
      <c r="F447" s="185"/>
      <c r="G447" s="184">
        <v>2</v>
      </c>
      <c r="H447" s="1">
        <v>2.7</v>
      </c>
      <c r="I447" s="1">
        <f>(G447*H447)*2</f>
        <v>10.8</v>
      </c>
      <c r="J447" s="1"/>
      <c r="L447" s="169"/>
    </row>
    <row r="448" spans="1:12" ht="12.75">
      <c r="A448" s="426"/>
      <c r="B448" s="313"/>
      <c r="C448" s="314"/>
      <c r="D448" s="411"/>
      <c r="E448" s="184"/>
      <c r="F448" s="185"/>
      <c r="G448" s="185"/>
      <c r="H448" s="1"/>
      <c r="I448" s="1">
        <f>I446+I447</f>
        <v>26.8</v>
      </c>
      <c r="J448" s="1"/>
      <c r="K448" s="161">
        <f>I448</f>
        <v>26.8</v>
      </c>
      <c r="L448" s="169"/>
    </row>
    <row r="449" spans="1:12">
      <c r="A449" s="424" t="s">
        <v>301</v>
      </c>
      <c r="B449" s="412"/>
      <c r="C449" s="413"/>
      <c r="D449" s="441" t="s">
        <v>75</v>
      </c>
      <c r="E449" s="185" t="s">
        <v>287</v>
      </c>
      <c r="F449" s="1"/>
      <c r="G449" s="1"/>
      <c r="H449" s="1"/>
      <c r="I449" s="1"/>
      <c r="J449" s="1"/>
      <c r="K449" s="1"/>
      <c r="L449" s="169"/>
    </row>
    <row r="450" spans="1:12">
      <c r="A450" s="425"/>
      <c r="B450" s="438"/>
      <c r="C450" s="415"/>
      <c r="D450" s="442"/>
      <c r="E450" s="185"/>
      <c r="F450" s="1"/>
      <c r="G450" s="1">
        <v>4</v>
      </c>
      <c r="H450" s="1">
        <v>1.8</v>
      </c>
      <c r="I450" s="1">
        <f>G450*H450</f>
        <v>7.2</v>
      </c>
      <c r="J450" s="1"/>
      <c r="K450" s="1"/>
      <c r="L450" s="169"/>
    </row>
    <row r="451" spans="1:12" ht="12.75">
      <c r="A451" s="425"/>
      <c r="B451" s="438"/>
      <c r="C451" s="415"/>
      <c r="D451" s="442"/>
      <c r="E451" s="185"/>
      <c r="F451" s="184"/>
      <c r="G451" s="184"/>
      <c r="H451" s="1"/>
      <c r="I451" s="1"/>
      <c r="J451" s="188"/>
      <c r="K451" s="200"/>
      <c r="L451" s="169"/>
    </row>
    <row r="452" spans="1:12" ht="12.75">
      <c r="A452" s="425"/>
      <c r="B452" s="438"/>
      <c r="C452" s="415"/>
      <c r="D452" s="442"/>
      <c r="E452" s="185"/>
      <c r="F452" s="184"/>
      <c r="G452" s="185"/>
      <c r="H452" s="1"/>
      <c r="I452" s="1"/>
      <c r="J452" s="149"/>
      <c r="K452" s="200"/>
      <c r="L452" s="169"/>
    </row>
    <row r="453" spans="1:12" ht="12.75">
      <c r="A453" s="425"/>
      <c r="B453" s="438"/>
      <c r="C453" s="415"/>
      <c r="D453" s="442"/>
      <c r="E453" s="185"/>
      <c r="F453" s="184"/>
      <c r="G453" s="66"/>
      <c r="H453" s="66"/>
      <c r="I453" s="189"/>
      <c r="J453" s="428"/>
      <c r="K453" s="428"/>
      <c r="L453" s="169"/>
    </row>
    <row r="454" spans="1:12" ht="12.75">
      <c r="A454" s="426"/>
      <c r="B454" s="416"/>
      <c r="C454" s="417"/>
      <c r="D454" s="443"/>
      <c r="E454" s="184"/>
      <c r="G454" s="184"/>
      <c r="H454" s="188"/>
      <c r="I454" s="189"/>
      <c r="J454" s="1"/>
      <c r="K454" s="122">
        <f>I450</f>
        <v>7.2</v>
      </c>
      <c r="L454" s="169"/>
    </row>
    <row r="455" spans="1:12" ht="12.75">
      <c r="A455" s="192"/>
      <c r="B455" s="192"/>
      <c r="C455" s="192"/>
      <c r="D455" s="183"/>
      <c r="E455" s="184"/>
      <c r="F455" s="223"/>
      <c r="G455" s="223"/>
      <c r="H455" s="184"/>
      <c r="I455" s="184"/>
      <c r="J455" s="184"/>
      <c r="K455" s="184"/>
      <c r="L455" s="169"/>
    </row>
    <row r="456" spans="1:12">
      <c r="A456" s="424" t="s">
        <v>302</v>
      </c>
      <c r="B456" s="192"/>
      <c r="C456" s="192"/>
      <c r="D456" s="441" t="s">
        <v>317</v>
      </c>
      <c r="E456" s="190" t="s">
        <v>287</v>
      </c>
      <c r="F456" s="185"/>
      <c r="G456" s="1"/>
      <c r="H456" s="1"/>
      <c r="I456" s="1"/>
      <c r="J456" s="1"/>
      <c r="K456" s="1"/>
      <c r="L456" s="169"/>
    </row>
    <row r="457" spans="1:12">
      <c r="A457" s="425"/>
      <c r="B457" s="192"/>
      <c r="C457" s="192"/>
      <c r="D457" s="442"/>
      <c r="E457" s="190"/>
      <c r="F457" s="185"/>
      <c r="G457" s="1">
        <v>8</v>
      </c>
      <c r="H457" s="1">
        <v>1.8</v>
      </c>
      <c r="I457" s="1">
        <f>G457*H457</f>
        <v>14.4</v>
      </c>
      <c r="J457" s="1"/>
      <c r="K457" s="1"/>
      <c r="L457" s="169"/>
    </row>
    <row r="458" spans="1:12" ht="12.75">
      <c r="A458" s="425"/>
      <c r="B458" s="192"/>
      <c r="C458" s="192"/>
      <c r="D458" s="442"/>
      <c r="E458" s="190"/>
      <c r="F458" s="185"/>
      <c r="G458" s="184"/>
      <c r="H458" s="66"/>
      <c r="I458" s="199"/>
      <c r="J458" s="188"/>
      <c r="K458" s="200"/>
      <c r="L458" s="169"/>
    </row>
    <row r="459" spans="1:12" ht="12.75">
      <c r="A459" s="425"/>
      <c r="B459" s="192"/>
      <c r="C459" s="192"/>
      <c r="D459" s="442"/>
      <c r="E459" s="190"/>
      <c r="F459" s="185"/>
      <c r="G459" s="184"/>
      <c r="H459" s="67"/>
      <c r="I459" s="222"/>
      <c r="J459" s="222"/>
      <c r="K459" s="222"/>
      <c r="L459" s="169"/>
    </row>
    <row r="460" spans="1:12" ht="12.75">
      <c r="A460" s="426"/>
      <c r="B460" s="192"/>
      <c r="C460" s="192"/>
      <c r="D460" s="442"/>
      <c r="E460" s="190"/>
      <c r="F460" s="185"/>
      <c r="G460" s="184"/>
      <c r="H460" s="188"/>
      <c r="I460" s="189"/>
      <c r="J460" s="198"/>
      <c r="K460" s="122">
        <f>I457</f>
        <v>14.4</v>
      </c>
      <c r="L460" s="169"/>
    </row>
    <row r="461" spans="1:12" ht="12.75">
      <c r="A461" s="192"/>
      <c r="B461" s="192"/>
      <c r="C461" s="192"/>
      <c r="D461" s="191"/>
      <c r="E461" s="1"/>
      <c r="F461" s="1"/>
      <c r="G461" s="56"/>
      <c r="H461" s="1"/>
      <c r="I461" s="1"/>
      <c r="J461" s="1"/>
      <c r="K461" s="1"/>
      <c r="L461" s="169"/>
    </row>
    <row r="462" spans="1:12">
      <c r="A462" s="412" t="s">
        <v>309</v>
      </c>
      <c r="B462" s="192"/>
      <c r="C462" s="192"/>
      <c r="D462" s="444" t="s">
        <v>292</v>
      </c>
      <c r="E462" s="190"/>
      <c r="F462" s="194"/>
      <c r="I462" s="184"/>
      <c r="J462" s="184"/>
      <c r="K462" s="184"/>
      <c r="L462" s="169"/>
    </row>
    <row r="463" spans="1:12" ht="12.75">
      <c r="A463" s="438"/>
      <c r="B463" s="192"/>
      <c r="C463" s="192"/>
      <c r="D463" s="444"/>
      <c r="E463" s="190"/>
      <c r="F463" s="196"/>
      <c r="G463" s="184">
        <v>1</v>
      </c>
      <c r="H463" s="188"/>
      <c r="I463" s="189"/>
      <c r="J463" s="198"/>
      <c r="K463" s="202"/>
      <c r="L463" s="169"/>
    </row>
    <row r="464" spans="1:12" ht="12.75">
      <c r="A464" s="438"/>
      <c r="B464" s="192"/>
      <c r="C464" s="192"/>
      <c r="D464" s="444"/>
      <c r="E464" s="190"/>
      <c r="F464" s="196"/>
      <c r="G464" s="184"/>
      <c r="H464" s="200"/>
      <c r="I464" s="201"/>
      <c r="J464" s="188"/>
      <c r="K464" s="200"/>
      <c r="L464" s="169"/>
    </row>
    <row r="465" spans="1:12">
      <c r="A465" s="438"/>
      <c r="B465" s="192"/>
      <c r="C465" s="192"/>
      <c r="D465" s="444"/>
      <c r="E465" s="190"/>
      <c r="F465" s="194"/>
      <c r="G465" s="193"/>
      <c r="H465" s="187"/>
      <c r="I465" s="184"/>
      <c r="J465" s="184"/>
      <c r="K465" s="184"/>
      <c r="L465" s="169"/>
    </row>
    <row r="466" spans="1:12" ht="12.75">
      <c r="A466" s="416"/>
      <c r="D466" s="444"/>
      <c r="E466" s="1"/>
      <c r="K466" s="119">
        <f>G463</f>
        <v>1</v>
      </c>
      <c r="L466" s="169"/>
    </row>
    <row r="467" spans="1:12" ht="12.75">
      <c r="A467" s="192"/>
      <c r="B467" s="192"/>
      <c r="C467" s="192"/>
      <c r="D467" s="195"/>
      <c r="E467" s="190"/>
      <c r="F467" s="194"/>
      <c r="G467" s="193"/>
      <c r="H467" s="187"/>
      <c r="I467" s="184"/>
      <c r="J467" s="184"/>
      <c r="K467" s="119"/>
      <c r="L467" s="169"/>
    </row>
    <row r="468" spans="1:12" ht="12.75">
      <c r="A468" s="412" t="s">
        <v>310</v>
      </c>
      <c r="B468" s="192"/>
      <c r="C468" s="192"/>
      <c r="D468" s="440" t="s">
        <v>300</v>
      </c>
      <c r="E468" s="190"/>
      <c r="F468" s="185"/>
      <c r="G468" s="1"/>
      <c r="H468" s="458"/>
      <c r="I468" s="459"/>
      <c r="J468" s="428"/>
      <c r="K468" s="428"/>
      <c r="L468" s="169"/>
    </row>
    <row r="469" spans="1:12">
      <c r="A469" s="438"/>
      <c r="B469" s="1"/>
      <c r="C469" s="1"/>
      <c r="D469" s="440"/>
      <c r="E469" s="1"/>
      <c r="F469" s="185"/>
      <c r="G469" s="1"/>
      <c r="H469" s="458"/>
      <c r="I469" s="459"/>
      <c r="J469" s="1"/>
      <c r="K469" s="1"/>
      <c r="L469" s="169"/>
    </row>
    <row r="470" spans="1:12">
      <c r="A470" s="438"/>
      <c r="D470" s="440"/>
      <c r="E470" s="1"/>
      <c r="F470" s="185"/>
      <c r="G470" s="184"/>
      <c r="L470" s="169"/>
    </row>
    <row r="471" spans="1:12" ht="12.75">
      <c r="A471" s="416"/>
      <c r="B471" s="192"/>
      <c r="C471" s="192"/>
      <c r="D471" s="440"/>
      <c r="E471" s="190"/>
      <c r="F471" s="185"/>
      <c r="G471" s="184"/>
      <c r="I471" s="184"/>
      <c r="J471" s="184"/>
      <c r="K471" s="119">
        <v>1</v>
      </c>
      <c r="L471" s="169"/>
    </row>
    <row r="472" spans="1:12" ht="12.75">
      <c r="A472" s="192"/>
      <c r="B472" s="192"/>
      <c r="C472" s="192"/>
      <c r="D472" s="191"/>
      <c r="E472" s="190"/>
      <c r="F472" s="185"/>
      <c r="G472" s="184"/>
      <c r="H472" s="188"/>
      <c r="I472" s="189"/>
      <c r="J472" s="428"/>
      <c r="K472" s="428"/>
      <c r="L472" s="169"/>
    </row>
    <row r="473" spans="1:12" ht="12.75">
      <c r="A473" s="412" t="s">
        <v>319</v>
      </c>
      <c r="B473" s="1"/>
      <c r="C473" s="1"/>
      <c r="D473" s="409" t="s">
        <v>304</v>
      </c>
      <c r="E473" s="1"/>
      <c r="F473" s="185"/>
      <c r="G473" s="1"/>
      <c r="I473" s="188"/>
      <c r="K473" s="1"/>
      <c r="L473" s="169"/>
    </row>
    <row r="474" spans="1:12">
      <c r="A474" s="438"/>
      <c r="B474" s="1"/>
      <c r="C474" s="1"/>
      <c r="D474" s="410"/>
      <c r="E474" s="1"/>
      <c r="F474" s="185"/>
      <c r="G474" s="1"/>
      <c r="H474" s="1"/>
      <c r="K474" s="1"/>
      <c r="L474" s="169"/>
    </row>
    <row r="475" spans="1:12">
      <c r="A475" s="438"/>
      <c r="B475" s="1"/>
      <c r="C475" s="1"/>
      <c r="D475" s="410"/>
      <c r="E475" s="1"/>
      <c r="F475" s="185"/>
      <c r="G475" s="184"/>
      <c r="H475" s="1"/>
      <c r="J475" s="1"/>
      <c r="K475" s="1"/>
      <c r="L475" s="169"/>
    </row>
    <row r="476" spans="1:12">
      <c r="A476" s="416"/>
      <c r="B476" s="1"/>
      <c r="C476" s="1"/>
      <c r="D476" s="410"/>
      <c r="E476" s="1"/>
      <c r="F476" s="185"/>
      <c r="G476" s="184"/>
      <c r="H476" s="187"/>
      <c r="I476" s="184"/>
      <c r="J476" s="1"/>
      <c r="K476" s="1"/>
      <c r="L476" s="169"/>
    </row>
    <row r="477" spans="1:12" ht="12.75">
      <c r="A477" s="186"/>
      <c r="B477" s="1"/>
      <c r="C477" s="1"/>
      <c r="D477" s="411"/>
      <c r="E477" s="1"/>
      <c r="F477" s="185"/>
      <c r="G477" s="184"/>
      <c r="H477" s="56"/>
      <c r="I477" s="1"/>
      <c r="J477" s="1"/>
      <c r="K477" s="119">
        <v>1</v>
      </c>
      <c r="L477" s="169"/>
    </row>
    <row r="478" spans="1:12" ht="30">
      <c r="A478" s="1"/>
      <c r="B478" s="149"/>
      <c r="C478" s="149"/>
      <c r="D478" s="183"/>
      <c r="E478" s="149"/>
      <c r="F478" s="149"/>
      <c r="G478" s="150"/>
      <c r="H478" s="174"/>
      <c r="I478" s="150"/>
      <c r="J478" s="150"/>
      <c r="K478" s="1"/>
      <c r="L478" s="169"/>
    </row>
    <row r="479" spans="1:12" ht="30">
      <c r="A479" s="216"/>
      <c r="B479" s="216"/>
      <c r="C479" s="216"/>
      <c r="D479" s="216"/>
      <c r="E479" s="216"/>
      <c r="F479" s="216"/>
      <c r="G479" s="216"/>
      <c r="H479" s="216"/>
      <c r="I479" s="216"/>
      <c r="J479" s="175"/>
      <c r="K479" s="175"/>
      <c r="L479" s="169"/>
    </row>
    <row r="480" spans="1:12" ht="15" customHeight="1">
      <c r="A480" s="216"/>
      <c r="B480" s="216"/>
      <c r="C480" s="216"/>
      <c r="D480" s="221"/>
      <c r="E480" s="216"/>
      <c r="F480" s="216"/>
      <c r="G480" s="216"/>
      <c r="H480" s="216"/>
      <c r="I480" s="216"/>
      <c r="J480" s="216"/>
      <c r="K480" s="216"/>
      <c r="L480" s="169"/>
    </row>
    <row r="481" spans="1:12" ht="20.25" customHeight="1">
      <c r="A481" s="216"/>
      <c r="B481" s="216"/>
      <c r="C481" s="216"/>
      <c r="D481" s="221"/>
      <c r="E481" s="216"/>
      <c r="F481" s="216"/>
      <c r="G481" s="216"/>
      <c r="H481" s="216"/>
      <c r="I481" s="216"/>
      <c r="J481" s="216"/>
      <c r="K481" s="216"/>
      <c r="L481" s="169"/>
    </row>
    <row r="482" spans="1:12" ht="16.5" customHeight="1">
      <c r="A482" s="216"/>
      <c r="B482" s="216"/>
      <c r="C482" s="216"/>
      <c r="D482" s="221"/>
      <c r="E482" s="216"/>
      <c r="F482" s="216"/>
      <c r="G482" s="216"/>
      <c r="H482" s="216"/>
      <c r="I482" s="216"/>
      <c r="J482" s="216"/>
      <c r="K482" s="216"/>
      <c r="L482" s="169"/>
    </row>
    <row r="483" spans="1:12" ht="30">
      <c r="A483" s="216"/>
      <c r="B483" s="216"/>
      <c r="C483" s="216"/>
      <c r="D483" s="221"/>
      <c r="E483" s="216"/>
      <c r="F483" s="216"/>
      <c r="G483" s="216"/>
      <c r="H483" s="216"/>
      <c r="I483" s="216"/>
      <c r="J483" s="216"/>
      <c r="K483" s="216"/>
      <c r="L483" s="169"/>
    </row>
    <row r="484" spans="1:12" ht="15.75">
      <c r="C484" s="4" t="s">
        <v>1</v>
      </c>
      <c r="D484" s="431" t="s">
        <v>2</v>
      </c>
      <c r="E484" s="431"/>
      <c r="F484" s="220"/>
      <c r="G484" s="220" t="s">
        <v>3</v>
      </c>
      <c r="H484" s="220"/>
      <c r="J484" s="17"/>
      <c r="K484" s="17"/>
      <c r="L484" s="169"/>
    </row>
    <row r="485" spans="1:12" ht="12.75">
      <c r="C485" t="s">
        <v>4</v>
      </c>
      <c r="D485" s="432"/>
      <c r="E485" s="432"/>
      <c r="F485" s="432"/>
      <c r="J485" s="17"/>
      <c r="K485" s="17"/>
      <c r="L485" s="169"/>
    </row>
    <row r="486" spans="1:12" ht="12.75">
      <c r="C486" t="s">
        <v>5</v>
      </c>
      <c r="D486" s="433" t="s">
        <v>6</v>
      </c>
      <c r="E486" s="433"/>
      <c r="F486" s="13"/>
      <c r="G486" s="13" t="s">
        <v>7</v>
      </c>
      <c r="H486" s="13"/>
      <c r="I486" s="9"/>
      <c r="J486" s="176"/>
      <c r="K486" s="176"/>
      <c r="L486" s="169"/>
    </row>
    <row r="487" spans="1:12">
      <c r="D487" s="434" t="s">
        <v>8</v>
      </c>
      <c r="E487" s="434"/>
      <c r="F487" s="10"/>
      <c r="G487" s="10"/>
      <c r="H487" s="10"/>
      <c r="I487" s="9"/>
      <c r="J487" s="11"/>
      <c r="K487" s="11"/>
      <c r="L487" s="169"/>
    </row>
    <row r="488" spans="1:12" ht="15">
      <c r="D488" s="13"/>
      <c r="G488" s="435" t="s">
        <v>9</v>
      </c>
      <c r="H488" s="435"/>
      <c r="I488" s="435"/>
      <c r="J488" s="219" t="s">
        <v>19</v>
      </c>
      <c r="K488" s="17"/>
      <c r="L488" s="169"/>
    </row>
    <row r="489" spans="1:12" ht="15">
      <c r="G489" s="14"/>
      <c r="J489" s="17"/>
      <c r="K489" s="17"/>
      <c r="L489" s="169"/>
    </row>
    <row r="490" spans="1:12" ht="15">
      <c r="A490" s="17"/>
      <c r="B490" s="17"/>
      <c r="C490" s="17"/>
      <c r="D490" s="17"/>
      <c r="G490" s="14"/>
      <c r="J490" s="17"/>
      <c r="K490" s="17"/>
      <c r="L490" s="169"/>
    </row>
    <row r="491" spans="1:12" ht="15">
      <c r="A491" s="17"/>
      <c r="B491" s="17"/>
      <c r="C491" s="17"/>
      <c r="D491" s="436" t="s">
        <v>10</v>
      </c>
      <c r="E491" s="436"/>
      <c r="F491" s="19"/>
      <c r="G491" s="14"/>
      <c r="H491" s="437"/>
      <c r="I491" s="437"/>
      <c r="J491" s="17"/>
      <c r="K491" s="17"/>
      <c r="L491" s="169"/>
    </row>
    <row r="492" spans="1:12" ht="30" customHeight="1">
      <c r="A492" s="17"/>
      <c r="B492" s="17"/>
      <c r="C492" s="17"/>
      <c r="D492" s="13"/>
      <c r="E492" s="17"/>
      <c r="F492" s="17"/>
      <c r="G492" s="14"/>
      <c r="I492" s="21"/>
      <c r="J492" s="17"/>
      <c r="K492" s="17"/>
      <c r="L492" s="169"/>
    </row>
    <row r="493" spans="1:12" ht="30" customHeight="1">
      <c r="A493" s="17"/>
      <c r="B493" s="17"/>
      <c r="C493" s="17"/>
      <c r="D493" s="13"/>
      <c r="E493" s="17"/>
      <c r="F493" s="17"/>
      <c r="G493" s="14"/>
      <c r="H493" s="217"/>
      <c r="J493" s="17"/>
      <c r="K493" s="17"/>
      <c r="L493" s="169"/>
    </row>
    <row r="494" spans="1:12">
      <c r="A494" s="418" t="s">
        <v>0</v>
      </c>
      <c r="B494" s="418"/>
      <c r="C494" s="418"/>
      <c r="D494" s="418" t="s">
        <v>11</v>
      </c>
      <c r="E494" s="418" t="s">
        <v>12</v>
      </c>
      <c r="F494" s="429" t="s">
        <v>13</v>
      </c>
      <c r="G494" s="429" t="s">
        <v>13</v>
      </c>
      <c r="H494" s="429" t="s">
        <v>14</v>
      </c>
      <c r="I494" s="418" t="s">
        <v>15</v>
      </c>
      <c r="J494" s="418" t="s">
        <v>16</v>
      </c>
      <c r="K494" s="419" t="s">
        <v>17</v>
      </c>
      <c r="L494" s="169"/>
    </row>
    <row r="495" spans="1:12">
      <c r="A495" s="418"/>
      <c r="B495" s="418"/>
      <c r="C495" s="418"/>
      <c r="D495" s="418"/>
      <c r="E495" s="418"/>
      <c r="F495" s="430"/>
      <c r="G495" s="430"/>
      <c r="H495" s="430"/>
      <c r="I495" s="418"/>
      <c r="J495" s="418"/>
      <c r="K495" s="418"/>
      <c r="L495" s="169"/>
    </row>
    <row r="496" spans="1:12" ht="12.75">
      <c r="A496" s="424" t="s">
        <v>258</v>
      </c>
      <c r="B496" s="412"/>
      <c r="C496" s="413"/>
      <c r="D496" s="409" t="s">
        <v>327</v>
      </c>
      <c r="E496" s="215"/>
      <c r="F496" s="185"/>
      <c r="G496" s="1"/>
      <c r="H496" s="188"/>
      <c r="J496" s="1"/>
      <c r="K496" s="184"/>
      <c r="L496" s="169"/>
    </row>
    <row r="497" spans="1:12">
      <c r="A497" s="425"/>
      <c r="B497" s="438"/>
      <c r="C497" s="415"/>
      <c r="D497" s="410"/>
      <c r="E497" s="214"/>
      <c r="F497" s="185">
        <v>32.15</v>
      </c>
      <c r="G497" s="1">
        <v>19.149999999999999</v>
      </c>
      <c r="J497" s="1"/>
      <c r="K497" s="184"/>
      <c r="L497" s="169"/>
    </row>
    <row r="498" spans="1:12" ht="12.75">
      <c r="A498" s="425"/>
      <c r="B498" s="438"/>
      <c r="C498" s="415"/>
      <c r="D498" s="410"/>
      <c r="E498" s="214" t="s">
        <v>388</v>
      </c>
      <c r="F498" s="1">
        <v>1.6</v>
      </c>
      <c r="G498" s="1">
        <v>12.7</v>
      </c>
      <c r="H498" s="1">
        <f>(F498*G498)*2</f>
        <v>40.64</v>
      </c>
      <c r="I498" s="1"/>
      <c r="J498" s="1"/>
      <c r="K498" s="200"/>
      <c r="L498" s="169"/>
    </row>
    <row r="499" spans="1:12" ht="12.75">
      <c r="A499" s="425"/>
      <c r="B499" s="438"/>
      <c r="C499" s="415"/>
      <c r="D499" s="410"/>
      <c r="E499" s="214"/>
      <c r="F499" s="185"/>
      <c r="G499" s="184"/>
      <c r="H499" s="184"/>
      <c r="I499" s="1"/>
      <c r="J499" s="1"/>
      <c r="K499" s="200"/>
      <c r="L499" s="169"/>
    </row>
    <row r="500" spans="1:12" ht="12.75">
      <c r="A500" s="426"/>
      <c r="B500" s="416"/>
      <c r="C500" s="417"/>
      <c r="D500" s="411"/>
      <c r="E500" s="214"/>
      <c r="F500" s="185"/>
      <c r="G500" s="184"/>
      <c r="H500" s="1"/>
      <c r="I500" s="1"/>
      <c r="J500" s="161"/>
      <c r="K500" s="161">
        <f>(F497*G497)+H498</f>
        <v>656.31249999999989</v>
      </c>
      <c r="L500" s="169"/>
    </row>
    <row r="501" spans="1:12" ht="12.75">
      <c r="A501" s="184"/>
      <c r="B501" s="184"/>
      <c r="C501" s="184"/>
      <c r="D501" s="190"/>
      <c r="E501" s="214"/>
      <c r="F501" s="213"/>
      <c r="G501" s="66"/>
      <c r="H501" s="66"/>
      <c r="I501" s="212"/>
      <c r="J501" s="149"/>
      <c r="K501" s="149"/>
      <c r="L501" s="169"/>
    </row>
    <row r="502" spans="1:12" ht="12.75">
      <c r="A502" s="184"/>
      <c r="B502" s="184"/>
      <c r="C502" s="184"/>
      <c r="D502" s="190"/>
      <c r="E502" s="204"/>
      <c r="F502" s="149"/>
      <c r="G502" s="149"/>
      <c r="H502" s="149"/>
      <c r="I502" s="149"/>
      <c r="J502" s="149"/>
      <c r="K502" s="122"/>
      <c r="L502" s="169"/>
    </row>
    <row r="503" spans="1:12">
      <c r="A503" s="424" t="s">
        <v>256</v>
      </c>
      <c r="B503" s="412"/>
      <c r="C503" s="413"/>
      <c r="D503" s="440" t="s">
        <v>255</v>
      </c>
      <c r="E503" s="185"/>
      <c r="F503" s="1"/>
      <c r="G503" s="1"/>
      <c r="H503" s="1"/>
      <c r="I503" s="1"/>
      <c r="J503" s="1"/>
      <c r="K503" s="1"/>
      <c r="L503" s="169"/>
    </row>
    <row r="504" spans="1:12">
      <c r="A504" s="425"/>
      <c r="B504" s="438"/>
      <c r="C504" s="415"/>
      <c r="D504" s="440"/>
      <c r="E504" s="185"/>
      <c r="F504" s="185">
        <v>32.15</v>
      </c>
      <c r="G504" s="1">
        <v>19.149999999999999</v>
      </c>
      <c r="H504" s="1">
        <v>0.2</v>
      </c>
      <c r="I504" s="1"/>
      <c r="J504" s="1"/>
      <c r="K504" s="1"/>
      <c r="L504" s="169"/>
    </row>
    <row r="505" spans="1:12" ht="12.75">
      <c r="A505" s="425"/>
      <c r="B505" s="438"/>
      <c r="C505" s="415"/>
      <c r="D505" s="440"/>
      <c r="E505" s="185"/>
      <c r="F505" s="184"/>
      <c r="G505" s="184"/>
      <c r="H505" s="200"/>
      <c r="I505" s="199"/>
      <c r="J505" s="188"/>
      <c r="K505" s="200"/>
      <c r="L505" s="169"/>
    </row>
    <row r="506" spans="1:12" ht="12.75">
      <c r="A506" s="425"/>
      <c r="B506" s="438"/>
      <c r="C506" s="415"/>
      <c r="D506" s="440"/>
      <c r="E506" s="185"/>
      <c r="F506" s="184"/>
      <c r="G506" s="66"/>
      <c r="H506" s="66"/>
      <c r="I506" s="149"/>
      <c r="J506" s="149"/>
      <c r="K506" s="200"/>
      <c r="L506" s="169"/>
    </row>
    <row r="507" spans="1:12" ht="12.75">
      <c r="A507" s="425"/>
      <c r="B507" s="438"/>
      <c r="C507" s="415"/>
      <c r="D507" s="440"/>
      <c r="E507" s="185"/>
      <c r="F507" s="184"/>
      <c r="G507" s="66"/>
      <c r="H507" s="66"/>
      <c r="I507" s="189"/>
      <c r="J507" s="428"/>
      <c r="K507" s="428"/>
      <c r="L507" s="169"/>
    </row>
    <row r="508" spans="1:12" ht="12.75">
      <c r="A508" s="426"/>
      <c r="B508" s="416"/>
      <c r="C508" s="417"/>
      <c r="D508" s="440"/>
      <c r="E508" s="184"/>
      <c r="F508" s="184"/>
      <c r="G508" s="184"/>
      <c r="H508" s="188"/>
      <c r="I508" s="189"/>
      <c r="J508" s="1"/>
      <c r="K508" s="121">
        <f>F504*G504*H504</f>
        <v>123.13449999999999</v>
      </c>
      <c r="L508" s="169"/>
    </row>
    <row r="509" spans="1:12" ht="12.75">
      <c r="A509" s="210"/>
      <c r="B509" s="207"/>
      <c r="C509" s="206"/>
      <c r="D509" s="211"/>
      <c r="E509" s="184"/>
      <c r="F509" s="184"/>
      <c r="G509" s="184"/>
      <c r="H509" s="188"/>
      <c r="I509" s="189"/>
      <c r="J509" s="1"/>
      <c r="K509" s="208"/>
      <c r="L509" s="169"/>
    </row>
    <row r="510" spans="1:12">
      <c r="A510" s="424" t="s">
        <v>254</v>
      </c>
      <c r="B510" s="207"/>
      <c r="C510" s="206"/>
      <c r="D510" s="409" t="s">
        <v>253</v>
      </c>
      <c r="E510" s="185"/>
      <c r="F510" s="1">
        <v>32.15</v>
      </c>
      <c r="G510" s="1">
        <v>0.9</v>
      </c>
      <c r="H510" s="1">
        <v>0.5</v>
      </c>
      <c r="I510" s="1">
        <v>2</v>
      </c>
      <c r="J510" s="1"/>
      <c r="K510" s="1">
        <f>(F510*G510*H510)*I510</f>
        <v>28.934999999999999</v>
      </c>
      <c r="L510" s="169"/>
    </row>
    <row r="511" spans="1:12">
      <c r="A511" s="425"/>
      <c r="B511" s="207"/>
      <c r="C511" s="206"/>
      <c r="D511" s="410"/>
      <c r="E511" s="185"/>
      <c r="F511" s="1">
        <v>19.5</v>
      </c>
      <c r="G511" s="1">
        <v>0.9</v>
      </c>
      <c r="H511" s="1">
        <v>0.5</v>
      </c>
      <c r="I511" s="1">
        <v>2</v>
      </c>
      <c r="J511" s="1"/>
      <c r="K511" s="1">
        <f>(F511*G511*H511)*I511</f>
        <v>17.55</v>
      </c>
      <c r="L511" s="169"/>
    </row>
    <row r="512" spans="1:12" ht="12.75">
      <c r="A512" s="425"/>
      <c r="B512" s="207"/>
      <c r="C512" s="206"/>
      <c r="D512" s="410"/>
      <c r="E512" s="185" t="s">
        <v>388</v>
      </c>
      <c r="F512">
        <f>1.6*3</f>
        <v>4.8000000000000007</v>
      </c>
      <c r="G512" s="1">
        <v>0.75</v>
      </c>
      <c r="H512">
        <v>0.8</v>
      </c>
      <c r="I512" s="338">
        <v>2</v>
      </c>
      <c r="J512" s="188"/>
      <c r="K512" s="200">
        <f>F512*G512*H512</f>
        <v>2.8800000000000008</v>
      </c>
      <c r="L512" s="169"/>
    </row>
    <row r="513" spans="1:12" ht="12.75">
      <c r="A513" s="425"/>
      <c r="B513" s="207"/>
      <c r="C513" s="206"/>
      <c r="D513" s="410"/>
      <c r="E513" s="185"/>
      <c r="F513" s="184"/>
      <c r="G513" s="66"/>
      <c r="H513" s="66"/>
      <c r="I513" s="149"/>
      <c r="J513" s="149"/>
      <c r="K513" s="200"/>
      <c r="L513" s="169"/>
    </row>
    <row r="514" spans="1:12" ht="12.75">
      <c r="A514" s="426"/>
      <c r="B514" s="207"/>
      <c r="C514" s="206"/>
      <c r="D514" s="411"/>
      <c r="E514" s="185"/>
      <c r="F514" s="66"/>
      <c r="G514" s="66"/>
      <c r="H514" s="66"/>
      <c r="I514" s="189"/>
      <c r="J514" s="427">
        <f>K510+K511+K512</f>
        <v>49.365000000000002</v>
      </c>
      <c r="K514" s="427"/>
      <c r="L514" s="169"/>
    </row>
    <row r="515" spans="1:12" ht="12.75">
      <c r="A515" s="210"/>
      <c r="B515" s="207"/>
      <c r="C515" s="206"/>
      <c r="D515" s="209"/>
      <c r="E515" s="184"/>
      <c r="F515" s="1"/>
      <c r="G515" s="184"/>
      <c r="H515" s="188"/>
      <c r="I515" s="189"/>
      <c r="J515" s="1"/>
      <c r="K515" s="119"/>
      <c r="L515" s="169"/>
    </row>
    <row r="516" spans="1:12" ht="12.75">
      <c r="A516" s="424" t="s">
        <v>252</v>
      </c>
      <c r="B516" s="207"/>
      <c r="C516" s="206"/>
      <c r="D516" s="409" t="s">
        <v>68</v>
      </c>
      <c r="E516" s="184"/>
      <c r="F516" s="1">
        <v>32.15</v>
      </c>
      <c r="G516" s="1">
        <v>0.5</v>
      </c>
      <c r="H516" s="1">
        <f>(F516*G516)*2</f>
        <v>32.15</v>
      </c>
      <c r="I516" s="1"/>
      <c r="J516" s="1"/>
      <c r="K516" s="119"/>
      <c r="L516" s="169"/>
    </row>
    <row r="517" spans="1:12">
      <c r="A517" s="425"/>
      <c r="B517" s="207"/>
      <c r="C517" s="206"/>
      <c r="D517" s="410"/>
      <c r="E517" s="184"/>
      <c r="F517" s="1">
        <f>19.5-0.5</f>
        <v>19</v>
      </c>
      <c r="G517" s="1">
        <v>0.5</v>
      </c>
      <c r="H517" s="1">
        <f>(F517*G517)*2</f>
        <v>19</v>
      </c>
      <c r="I517" s="1"/>
      <c r="J517" s="1"/>
      <c r="K517" s="1"/>
      <c r="L517" s="169"/>
    </row>
    <row r="518" spans="1:12" ht="12.75">
      <c r="A518" s="425"/>
      <c r="B518" s="207"/>
      <c r="C518" s="206"/>
      <c r="D518" s="410"/>
      <c r="E518" s="184" t="s">
        <v>388</v>
      </c>
      <c r="F518" s="1">
        <v>0.75</v>
      </c>
      <c r="G518" s="1">
        <v>1.6</v>
      </c>
      <c r="H518" s="30">
        <f>(F518*G518)*6</f>
        <v>7.2000000000000011</v>
      </c>
      <c r="I518" s="461" t="s">
        <v>392</v>
      </c>
      <c r="J518" s="461"/>
      <c r="L518" s="169"/>
    </row>
    <row r="519" spans="1:12" ht="12.75">
      <c r="A519" s="425"/>
      <c r="B519" s="336"/>
      <c r="C519" s="337"/>
      <c r="D519" s="410"/>
      <c r="E519" s="184"/>
      <c r="F519" s="184"/>
      <c r="G519" s="1"/>
      <c r="H519" s="45"/>
      <c r="I519" s="1"/>
      <c r="J519" s="1"/>
      <c r="K519" s="122"/>
      <c r="L519" s="169"/>
    </row>
    <row r="520" spans="1:12" ht="12.75">
      <c r="A520" s="425"/>
      <c r="B520" s="336"/>
      <c r="C520" s="337"/>
      <c r="D520" s="410"/>
      <c r="E520" s="184"/>
      <c r="F520" s="66"/>
      <c r="G520" s="1"/>
      <c r="H520" s="66">
        <v>0.4</v>
      </c>
      <c r="I520" s="45">
        <f>7.85+1.2+1.2</f>
        <v>10.249999999999998</v>
      </c>
      <c r="J520" s="1">
        <f>(H520*I520)*2</f>
        <v>8.1999999999999993</v>
      </c>
      <c r="K520" s="122">
        <f>H516+H517+H518+J520</f>
        <v>66.55</v>
      </c>
      <c r="L520" s="169"/>
    </row>
    <row r="521" spans="1:12">
      <c r="A521" s="426"/>
      <c r="B521" s="207"/>
      <c r="C521" s="206"/>
      <c r="D521" s="411"/>
      <c r="E521" s="184"/>
      <c r="F521" s="185"/>
      <c r="G521" s="185"/>
      <c r="H521" s="1"/>
      <c r="I521" s="1"/>
      <c r="J521" s="1"/>
      <c r="K521" s="1"/>
      <c r="L521" s="169"/>
    </row>
    <row r="522" spans="1:12" ht="12.75">
      <c r="A522" s="184"/>
      <c r="B522" s="184"/>
      <c r="C522" s="184"/>
      <c r="D522" s="205"/>
      <c r="E522" s="340"/>
      <c r="F522" s="1"/>
      <c r="G522" s="184"/>
      <c r="H522" s="188"/>
      <c r="I522" s="1"/>
      <c r="J522" s="1"/>
      <c r="K522" s="1"/>
      <c r="L522" s="169"/>
    </row>
    <row r="523" spans="1:12">
      <c r="A523" s="412" t="s">
        <v>251</v>
      </c>
      <c r="B523" s="192"/>
      <c r="C523" s="192"/>
      <c r="D523" s="444" t="s">
        <v>250</v>
      </c>
      <c r="E523" s="190"/>
      <c r="F523" s="1">
        <f>32.15*2</f>
        <v>64.3</v>
      </c>
      <c r="G523" s="1">
        <v>1.94</v>
      </c>
      <c r="H523" s="1">
        <f>F523*G523</f>
        <v>124.74199999999999</v>
      </c>
      <c r="I523" s="1"/>
      <c r="J523" s="1"/>
      <c r="K523" s="1"/>
      <c r="L523" s="169"/>
    </row>
    <row r="524" spans="1:12" ht="12.75">
      <c r="A524" s="438"/>
      <c r="B524" s="192"/>
      <c r="C524" s="192"/>
      <c r="D524" s="444"/>
      <c r="E524" s="190"/>
      <c r="F524" s="1">
        <f>19.5*2</f>
        <v>39</v>
      </c>
      <c r="G524" s="184">
        <v>1.94</v>
      </c>
      <c r="H524" s="188">
        <f>F524*G524</f>
        <v>75.66</v>
      </c>
      <c r="I524" s="189"/>
      <c r="J524" s="338"/>
      <c r="K524" s="338"/>
      <c r="L524" s="169"/>
    </row>
    <row r="525" spans="1:12" ht="12.75" customHeight="1">
      <c r="A525" s="438"/>
      <c r="B525" s="192"/>
      <c r="C525" s="192"/>
      <c r="D525" s="444"/>
      <c r="E525" s="190"/>
      <c r="F525" s="460" t="s">
        <v>332</v>
      </c>
      <c r="G525" s="460"/>
      <c r="H525" s="460"/>
      <c r="I525" s="339"/>
      <c r="J525" s="188"/>
      <c r="K525" s="200"/>
      <c r="L525" s="169"/>
    </row>
    <row r="526" spans="1:12" ht="12" customHeight="1">
      <c r="A526" s="438"/>
      <c r="B526" s="192"/>
      <c r="C526" s="192"/>
      <c r="D526" s="444"/>
      <c r="E526" s="190"/>
      <c r="F526" s="460"/>
      <c r="G526" s="460"/>
      <c r="H526" s="460"/>
      <c r="I526" s="184"/>
      <c r="J526" s="184"/>
      <c r="K526" s="1"/>
      <c r="L526" s="169"/>
    </row>
    <row r="527" spans="1:12" ht="12.75">
      <c r="A527" s="438"/>
      <c r="B527" s="192"/>
      <c r="C527" s="192"/>
      <c r="D527" s="444"/>
      <c r="E527" s="190"/>
      <c r="F527" s="184"/>
      <c r="G527" s="66"/>
      <c r="H527" s="66"/>
      <c r="I527" s="338"/>
      <c r="J527" s="188"/>
      <c r="K527" s="1"/>
      <c r="L527" s="169"/>
    </row>
    <row r="528" spans="1:12" ht="12.75">
      <c r="A528" s="438"/>
      <c r="B528" s="192"/>
      <c r="C528" s="192"/>
      <c r="D528" s="444"/>
      <c r="E528" s="184"/>
      <c r="F528" s="184"/>
      <c r="G528" s="66"/>
      <c r="H528" s="66"/>
      <c r="I528" s="184"/>
      <c r="J528" s="184"/>
      <c r="K528" s="184"/>
      <c r="L528" s="169"/>
    </row>
    <row r="529" spans="1:12" ht="12.75">
      <c r="A529" s="438"/>
      <c r="B529" s="192"/>
      <c r="C529" s="192"/>
      <c r="D529" s="444"/>
      <c r="E529" s="190"/>
      <c r="F529" s="193"/>
      <c r="G529" s="184"/>
      <c r="H529" s="188"/>
      <c r="I529" s="189"/>
      <c r="J529" s="338"/>
      <c r="K529" s="260">
        <f>(H523+H524)+115+65.16</f>
        <v>380.56200000000001</v>
      </c>
      <c r="L529" s="169"/>
    </row>
    <row r="530" spans="1:12" ht="12.75">
      <c r="A530" s="438"/>
      <c r="B530" s="192"/>
      <c r="C530" s="192"/>
      <c r="D530" s="444"/>
      <c r="E530" s="190"/>
      <c r="F530" s="184"/>
      <c r="G530" s="184"/>
      <c r="H530" s="188"/>
      <c r="I530" s="189"/>
      <c r="J530" s="428"/>
      <c r="K530" s="428"/>
      <c r="L530" s="169"/>
    </row>
    <row r="531" spans="1:12">
      <c r="A531" s="438"/>
      <c r="B531" s="1"/>
      <c r="C531" s="1"/>
      <c r="D531" s="444"/>
      <c r="E531" s="1"/>
      <c r="F531" s="1"/>
      <c r="G531" s="1"/>
      <c r="H531" s="1"/>
      <c r="I531" s="1"/>
      <c r="J531" s="1"/>
      <c r="K531" s="1"/>
      <c r="L531" s="169"/>
    </row>
    <row r="532" spans="1:12" ht="12.75">
      <c r="A532" s="416"/>
      <c r="D532" s="444"/>
      <c r="E532" s="1"/>
      <c r="F532" s="1"/>
      <c r="G532" s="1"/>
      <c r="H532" s="1"/>
      <c r="I532" s="1"/>
      <c r="J532" s="1"/>
      <c r="K532" s="119"/>
      <c r="L532" s="169"/>
    </row>
    <row r="533" spans="1:12" ht="12.75">
      <c r="A533" s="192"/>
      <c r="B533" s="192"/>
      <c r="C533" s="192"/>
      <c r="D533" s="195"/>
      <c r="E533" s="190"/>
      <c r="F533" s="194"/>
      <c r="G533" s="193"/>
      <c r="H533" s="187"/>
      <c r="I533" s="184"/>
      <c r="J533" s="184"/>
      <c r="K533" s="119"/>
      <c r="L533" s="169"/>
    </row>
    <row r="534" spans="1:12" ht="12.75">
      <c r="A534" s="412" t="s">
        <v>249</v>
      </c>
      <c r="B534" s="192"/>
      <c r="C534" s="192"/>
      <c r="D534" s="440" t="s">
        <v>248</v>
      </c>
      <c r="E534" s="190"/>
      <c r="F534" s="1">
        <v>32.15</v>
      </c>
      <c r="G534" s="1">
        <v>32.15</v>
      </c>
      <c r="H534" s="458"/>
      <c r="I534" s="459"/>
      <c r="J534" s="428"/>
      <c r="K534" s="428"/>
      <c r="L534" s="169"/>
    </row>
    <row r="535" spans="1:12">
      <c r="A535" s="438"/>
      <c r="B535" s="1"/>
      <c r="C535" s="1"/>
      <c r="D535" s="440"/>
      <c r="E535" s="1"/>
      <c r="F535" s="1">
        <v>19.5</v>
      </c>
      <c r="G535" s="1">
        <v>19.5</v>
      </c>
      <c r="H535" s="458"/>
      <c r="I535" s="459"/>
      <c r="J535" s="1"/>
      <c r="K535" s="332"/>
      <c r="L535" s="169"/>
    </row>
    <row r="536" spans="1:12">
      <c r="A536" s="438"/>
      <c r="D536" s="440"/>
      <c r="E536" s="1"/>
      <c r="F536" s="185"/>
      <c r="G536" s="184"/>
      <c r="L536" s="169"/>
    </row>
    <row r="537" spans="1:12" ht="12.75">
      <c r="A537" s="416"/>
      <c r="B537" s="192"/>
      <c r="C537" s="192"/>
      <c r="D537" s="440"/>
      <c r="E537" s="190"/>
      <c r="F537" s="185"/>
      <c r="G537" s="184"/>
      <c r="I537" s="184"/>
      <c r="J537" s="184"/>
      <c r="K537" s="122">
        <f>F534+F535+G534+G535</f>
        <v>103.3</v>
      </c>
      <c r="L537" s="169"/>
    </row>
    <row r="538" spans="1:12" ht="12.75">
      <c r="A538" s="192"/>
      <c r="B538" s="192"/>
      <c r="C538" s="192"/>
      <c r="D538" s="191"/>
      <c r="E538" s="190"/>
      <c r="F538" s="185"/>
      <c r="G538" s="184"/>
      <c r="H538" s="188"/>
      <c r="I538" s="189"/>
      <c r="J538" s="428"/>
      <c r="K538" s="428"/>
      <c r="L538" s="169"/>
    </row>
    <row r="539" spans="1:12" ht="12.75">
      <c r="A539" s="412"/>
      <c r="B539" s="1"/>
      <c r="C539" s="1"/>
      <c r="D539" s="409"/>
      <c r="E539" s="1"/>
      <c r="F539" s="185"/>
      <c r="G539" s="1"/>
      <c r="I539" s="188"/>
      <c r="K539" s="1"/>
      <c r="L539" s="169"/>
    </row>
    <row r="540" spans="1:12">
      <c r="A540" s="438"/>
      <c r="B540" s="1"/>
      <c r="C540" s="1"/>
      <c r="D540" s="410"/>
      <c r="E540" s="1"/>
      <c r="F540" s="185"/>
      <c r="G540" s="1"/>
      <c r="H540" s="1"/>
      <c r="K540" s="1"/>
      <c r="L540" s="169"/>
    </row>
    <row r="541" spans="1:12">
      <c r="A541" s="438"/>
      <c r="B541" s="1"/>
      <c r="C541" s="1"/>
      <c r="D541" s="410"/>
      <c r="E541" s="1"/>
      <c r="F541" s="185"/>
      <c r="G541" s="184"/>
      <c r="H541" s="1"/>
      <c r="J541" s="1"/>
      <c r="K541" s="1"/>
      <c r="L541" s="169"/>
    </row>
    <row r="542" spans="1:12">
      <c r="A542" s="416"/>
      <c r="B542" s="1"/>
      <c r="C542" s="1"/>
      <c r="D542" s="410"/>
      <c r="E542" s="1"/>
      <c r="F542" s="185"/>
      <c r="G542" s="184"/>
      <c r="H542" s="187"/>
      <c r="I542" s="184"/>
      <c r="J542" s="1"/>
      <c r="K542" s="1"/>
      <c r="L542" s="169"/>
    </row>
    <row r="543" spans="1:12" ht="12.75">
      <c r="A543" s="186"/>
      <c r="B543" s="1"/>
      <c r="C543" s="1"/>
      <c r="D543" s="411"/>
      <c r="E543" s="1"/>
      <c r="F543" s="185"/>
      <c r="G543" s="184"/>
      <c r="H543" s="56"/>
      <c r="I543" s="1"/>
      <c r="J543" s="1"/>
      <c r="K543" s="119"/>
      <c r="L543" s="169"/>
    </row>
    <row r="544" spans="1:12" ht="30">
      <c r="A544" s="1"/>
      <c r="B544" s="149"/>
      <c r="C544" s="149"/>
      <c r="D544" s="183"/>
      <c r="E544" s="149"/>
      <c r="F544" s="149"/>
      <c r="G544" s="150"/>
      <c r="H544" s="174"/>
      <c r="I544" s="150"/>
      <c r="J544" s="150"/>
      <c r="K544" s="1"/>
      <c r="L544" s="169"/>
    </row>
    <row r="545" spans="1:12" ht="12.75" customHeight="1">
      <c r="C545" s="4" t="s">
        <v>1</v>
      </c>
      <c r="D545" s="431" t="s">
        <v>2</v>
      </c>
      <c r="E545" s="431"/>
      <c r="F545" s="5"/>
      <c r="G545" s="5" t="s">
        <v>3</v>
      </c>
      <c r="H545" s="5"/>
      <c r="J545" s="6"/>
      <c r="K545" s="6"/>
      <c r="L545" s="169"/>
    </row>
    <row r="546" spans="1:12" ht="12.75" customHeight="1">
      <c r="C546" t="s">
        <v>4</v>
      </c>
      <c r="D546" s="432"/>
      <c r="E546" s="432"/>
      <c r="F546" s="432"/>
      <c r="J546" s="6"/>
      <c r="K546" s="6"/>
      <c r="L546" s="169"/>
    </row>
    <row r="547" spans="1:12" ht="12.75" customHeight="1">
      <c r="C547" t="s">
        <v>5</v>
      </c>
      <c r="D547" s="433" t="s">
        <v>6</v>
      </c>
      <c r="E547" s="433"/>
      <c r="F547" s="8"/>
      <c r="G547" s="8" t="s">
        <v>7</v>
      </c>
      <c r="H547" s="8"/>
      <c r="I547" s="9"/>
      <c r="J547" s="151"/>
      <c r="K547" s="151"/>
      <c r="L547" s="169"/>
    </row>
    <row r="548" spans="1:12" ht="12.75" customHeight="1">
      <c r="D548" s="10" t="s">
        <v>8</v>
      </c>
      <c r="E548" s="10"/>
      <c r="F548" s="10"/>
      <c r="G548" s="10"/>
      <c r="H548" s="10"/>
      <c r="I548" s="9"/>
      <c r="J548" s="11"/>
      <c r="K548" s="11"/>
      <c r="L548" s="169"/>
    </row>
    <row r="549" spans="1:12" ht="12.75" customHeight="1">
      <c r="D549" s="13"/>
      <c r="G549" s="435" t="s">
        <v>9</v>
      </c>
      <c r="H549" s="435"/>
      <c r="I549" s="435"/>
      <c r="J549" s="40" t="s">
        <v>19</v>
      </c>
      <c r="K549" s="6"/>
      <c r="L549" s="169"/>
    </row>
    <row r="550" spans="1:12" ht="12.75" customHeight="1">
      <c r="G550" s="14"/>
      <c r="J550" s="15"/>
      <c r="K550" s="15"/>
      <c r="L550" s="291"/>
    </row>
    <row r="551" spans="1:12" ht="30">
      <c r="A551" s="17"/>
      <c r="B551" s="17"/>
      <c r="C551" s="17"/>
      <c r="D551" s="17"/>
      <c r="G551" s="14"/>
      <c r="J551" s="6"/>
      <c r="K551" s="6"/>
      <c r="L551" s="39"/>
    </row>
    <row r="552" spans="1:12" ht="30">
      <c r="A552" s="17"/>
      <c r="B552" s="17"/>
      <c r="C552" s="17"/>
      <c r="D552" s="436" t="s">
        <v>10</v>
      </c>
      <c r="E552" s="436"/>
      <c r="F552" s="19"/>
      <c r="G552" s="14"/>
      <c r="H552" s="494"/>
      <c r="I552" s="494"/>
      <c r="J552" s="17"/>
      <c r="K552" s="17"/>
      <c r="L552" s="39"/>
    </row>
    <row r="553" spans="1:12" ht="15">
      <c r="A553" s="17"/>
      <c r="B553" s="17"/>
      <c r="C553" s="17"/>
      <c r="D553" s="13"/>
      <c r="E553" s="17"/>
      <c r="F553" s="17"/>
      <c r="G553" s="14"/>
      <c r="H553" s="22"/>
      <c r="I553" s="20"/>
      <c r="J553" s="17"/>
      <c r="K553" s="17"/>
      <c r="L553" s="7"/>
    </row>
    <row r="554" spans="1:12">
      <c r="A554" s="418" t="s">
        <v>0</v>
      </c>
      <c r="B554" s="418"/>
      <c r="C554" s="418"/>
      <c r="D554" s="418" t="s">
        <v>11</v>
      </c>
      <c r="E554" s="418" t="s">
        <v>12</v>
      </c>
      <c r="F554" s="429" t="s">
        <v>13</v>
      </c>
      <c r="G554" s="429" t="s">
        <v>13</v>
      </c>
      <c r="H554" s="429" t="s">
        <v>14</v>
      </c>
      <c r="I554" s="418" t="s">
        <v>15</v>
      </c>
      <c r="J554" s="418" t="s">
        <v>16</v>
      </c>
      <c r="K554" s="418" t="s">
        <v>17</v>
      </c>
      <c r="L554" s="418" t="s">
        <v>18</v>
      </c>
    </row>
    <row r="555" spans="1:12">
      <c r="A555" s="418"/>
      <c r="B555" s="418"/>
      <c r="C555" s="418"/>
      <c r="D555" s="418"/>
      <c r="E555" s="418"/>
      <c r="F555" s="430"/>
      <c r="G555" s="430"/>
      <c r="H555" s="430"/>
      <c r="I555" s="418"/>
      <c r="J555" s="418"/>
      <c r="K555" s="418"/>
      <c r="L555" s="418"/>
    </row>
    <row r="556" spans="1:12" ht="12.75" customHeight="1">
      <c r="A556" s="462" t="s">
        <v>247</v>
      </c>
      <c r="B556" s="465"/>
      <c r="C556" s="466"/>
      <c r="D556" s="471" t="s">
        <v>246</v>
      </c>
      <c r="E556" s="47"/>
      <c r="F556" s="45"/>
      <c r="G556" s="45"/>
      <c r="H556" s="30"/>
      <c r="I556" s="30"/>
      <c r="J556" s="30"/>
      <c r="K556" s="30"/>
      <c r="L556" s="530"/>
    </row>
    <row r="557" spans="1:12" ht="12.75" customHeight="1">
      <c r="A557" s="463"/>
      <c r="B557" s="467"/>
      <c r="C557" s="468"/>
      <c r="D557" s="472"/>
      <c r="E557" s="47"/>
      <c r="F557" s="30"/>
      <c r="G557" s="30"/>
      <c r="H557" s="30"/>
      <c r="I557" s="30"/>
      <c r="J557" s="30"/>
      <c r="K557" s="70"/>
      <c r="L557" s="531"/>
    </row>
    <row r="558" spans="1:12" ht="12.75">
      <c r="A558" s="463"/>
      <c r="B558" s="467"/>
      <c r="C558" s="468"/>
      <c r="D558" s="472"/>
      <c r="E558" s="47"/>
      <c r="F558" s="30"/>
      <c r="G558" s="30"/>
      <c r="H558" s="32"/>
      <c r="I558" s="154"/>
      <c r="J558" s="24"/>
      <c r="K558" s="93"/>
      <c r="L558" s="531"/>
    </row>
    <row r="559" spans="1:12" ht="12.75">
      <c r="A559" s="463"/>
      <c r="B559" s="467"/>
      <c r="C559" s="468"/>
      <c r="D559" s="472"/>
      <c r="E559" s="47"/>
      <c r="F559" s="1">
        <f>32.15*2</f>
        <v>64.3</v>
      </c>
      <c r="G559" s="30">
        <v>0.5</v>
      </c>
      <c r="H559" s="30">
        <v>0.1</v>
      </c>
      <c r="I559" s="30">
        <f>F559*G559*H559</f>
        <v>3.2149999999999999</v>
      </c>
      <c r="J559" s="29"/>
      <c r="K559" s="93"/>
      <c r="L559" s="531"/>
    </row>
    <row r="560" spans="1:12" ht="12.75">
      <c r="A560" s="463"/>
      <c r="B560" s="467"/>
      <c r="C560" s="468"/>
      <c r="D560" s="472"/>
      <c r="E560" s="47"/>
      <c r="F560" s="1">
        <f>19.5*2</f>
        <v>39</v>
      </c>
      <c r="G560" s="30">
        <v>0.5</v>
      </c>
      <c r="H560" s="30">
        <v>0.1</v>
      </c>
      <c r="I560" s="30">
        <f>F560*G560*H560</f>
        <v>1.9500000000000002</v>
      </c>
      <c r="J560" s="160"/>
      <c r="K560" s="137"/>
      <c r="L560" s="531"/>
    </row>
    <row r="561" spans="1:12" ht="12.75">
      <c r="A561" s="463"/>
      <c r="B561" s="467"/>
      <c r="C561" s="468"/>
      <c r="D561" s="472"/>
      <c r="E561" s="47"/>
      <c r="F561" s="26"/>
      <c r="G561" s="26"/>
      <c r="H561" s="27"/>
      <c r="I561" s="28"/>
      <c r="J561" s="29"/>
      <c r="K561" s="69">
        <f>I559+I560</f>
        <v>5.165</v>
      </c>
      <c r="L561" s="531"/>
    </row>
    <row r="562" spans="1:12" ht="12.75" customHeight="1">
      <c r="A562" s="464"/>
      <c r="B562" s="469"/>
      <c r="C562" s="470"/>
      <c r="D562" s="473"/>
      <c r="E562" s="155"/>
      <c r="F562" s="29"/>
      <c r="G562" s="29"/>
      <c r="H562" s="29"/>
      <c r="I562" s="29"/>
      <c r="J562" s="29"/>
      <c r="K562" s="158"/>
      <c r="L562" s="531"/>
    </row>
    <row r="563" spans="1:12" ht="12.75">
      <c r="A563" s="55"/>
      <c r="B563" s="75"/>
      <c r="C563" s="76"/>
      <c r="D563" s="74"/>
      <c r="E563" s="30"/>
      <c r="F563" s="30"/>
      <c r="G563" s="30"/>
      <c r="H563" s="30"/>
      <c r="I563" s="30"/>
      <c r="J563" s="30"/>
      <c r="K563" s="70"/>
      <c r="L563" s="531"/>
    </row>
    <row r="564" spans="1:12">
      <c r="A564" s="462" t="s">
        <v>245</v>
      </c>
      <c r="B564" s="77"/>
      <c r="C564" s="78"/>
      <c r="D564" s="471" t="s">
        <v>84</v>
      </c>
      <c r="E564" s="30"/>
      <c r="F564" s="1">
        <f>32.15*2</f>
        <v>64.3</v>
      </c>
      <c r="G564" s="45">
        <v>0.8</v>
      </c>
      <c r="H564" s="44">
        <f>F564*G564</f>
        <v>51.44</v>
      </c>
      <c r="I564" s="30"/>
      <c r="J564" s="43"/>
      <c r="K564" s="70"/>
      <c r="L564" s="531"/>
    </row>
    <row r="565" spans="1:12" ht="12" customHeight="1">
      <c r="A565" s="463"/>
      <c r="B565" s="77"/>
      <c r="C565" s="78"/>
      <c r="D565" s="472"/>
      <c r="E565" s="30"/>
      <c r="F565" s="1">
        <f>19.5*2</f>
        <v>39</v>
      </c>
      <c r="G565" s="45">
        <v>0.8</v>
      </c>
      <c r="H565" s="44">
        <f>F565*G565</f>
        <v>31.200000000000003</v>
      </c>
      <c r="I565" s="30"/>
      <c r="J565" s="30"/>
      <c r="K565" s="70"/>
      <c r="L565" s="531"/>
    </row>
    <row r="566" spans="1:12" ht="12.75">
      <c r="A566" s="463"/>
      <c r="B566" s="77"/>
      <c r="C566" s="78"/>
      <c r="D566" s="472"/>
      <c r="E566" s="30" t="s">
        <v>388</v>
      </c>
      <c r="F566" s="184">
        <v>0.6</v>
      </c>
      <c r="G566" s="1"/>
      <c r="H566" s="44"/>
      <c r="I566" s="38">
        <f>H564+H565</f>
        <v>82.64</v>
      </c>
      <c r="J566" s="24"/>
      <c r="K566" s="93"/>
      <c r="L566" s="531"/>
    </row>
    <row r="567" spans="1:12" ht="12.75">
      <c r="A567" s="463"/>
      <c r="B567" s="79"/>
      <c r="C567" s="80"/>
      <c r="D567" s="472"/>
      <c r="E567" s="30"/>
      <c r="F567" s="184">
        <v>2</v>
      </c>
      <c r="G567" s="1"/>
      <c r="H567" s="44"/>
      <c r="I567" s="29"/>
      <c r="J567" s="29"/>
      <c r="K567" s="69"/>
      <c r="L567" s="531"/>
    </row>
    <row r="568" spans="1:12" ht="22.5" customHeight="1">
      <c r="A568" s="464"/>
      <c r="B568" s="30"/>
      <c r="C568" s="30"/>
      <c r="D568" s="472"/>
      <c r="E568" s="30"/>
      <c r="F568" s="184">
        <f>F566*F567</f>
        <v>1.2</v>
      </c>
      <c r="G568" s="1">
        <v>16</v>
      </c>
      <c r="H568" s="264">
        <f>F568*8</f>
        <v>9.6</v>
      </c>
      <c r="I568" s="34"/>
      <c r="J568" s="1"/>
      <c r="K568" s="159">
        <f>H564+H565+H568+G568</f>
        <v>108.24</v>
      </c>
      <c r="L568" s="531"/>
    </row>
    <row r="569" spans="1:12" ht="19.5" customHeight="1">
      <c r="A569" s="30"/>
      <c r="B569" s="30"/>
      <c r="C569" s="30"/>
      <c r="D569" s="35"/>
      <c r="E569" s="155"/>
      <c r="G569" s="56"/>
      <c r="H569" s="24" t="s">
        <v>85</v>
      </c>
      <c r="I569" s="24"/>
      <c r="J569" s="36"/>
      <c r="K569" s="93"/>
      <c r="L569" s="531"/>
    </row>
    <row r="570" spans="1:12" ht="12.75">
      <c r="A570" s="509" t="s">
        <v>244</v>
      </c>
      <c r="B570" s="134"/>
      <c r="C570" s="135"/>
      <c r="D570" s="506" t="s">
        <v>243</v>
      </c>
      <c r="E570" s="130"/>
      <c r="F570" s="24"/>
      <c r="G570" s="1">
        <f>32.15*2</f>
        <v>64.3</v>
      </c>
      <c r="H570" s="24"/>
      <c r="I570" s="24"/>
      <c r="J570" s="36"/>
      <c r="K570" s="132"/>
      <c r="L570" s="531"/>
    </row>
    <row r="571" spans="1:12" ht="12.75">
      <c r="A571" s="510"/>
      <c r="B571" s="134"/>
      <c r="C571" s="135"/>
      <c r="D571" s="507"/>
      <c r="E571" s="130"/>
      <c r="F571" s="24"/>
      <c r="G571" s="1">
        <f>19.5*2</f>
        <v>39</v>
      </c>
      <c r="H571" s="24"/>
      <c r="I571" s="24"/>
      <c r="J571" s="36"/>
      <c r="K571" s="68"/>
      <c r="L571" s="531"/>
    </row>
    <row r="572" spans="1:12" ht="12" customHeight="1">
      <c r="A572" s="510"/>
      <c r="B572" s="134"/>
      <c r="C572" s="135"/>
      <c r="D572" s="507"/>
      <c r="E572" s="130"/>
      <c r="F572" s="24" t="s">
        <v>388</v>
      </c>
      <c r="G572" s="1">
        <v>16</v>
      </c>
      <c r="H572" s="1">
        <f>12.7*6</f>
        <v>76.199999999999989</v>
      </c>
      <c r="I572" s="24"/>
      <c r="J572" s="36"/>
      <c r="K572" s="68"/>
      <c r="L572" s="531"/>
    </row>
    <row r="573" spans="1:12" ht="15" customHeight="1">
      <c r="A573" s="510"/>
      <c r="B573" s="134"/>
      <c r="C573" s="135"/>
      <c r="D573" s="507"/>
      <c r="E573" s="130"/>
      <c r="F573" s="24"/>
      <c r="G573" s="184">
        <v>16</v>
      </c>
      <c r="H573" s="1">
        <v>40</v>
      </c>
      <c r="I573" s="24"/>
      <c r="J573" s="36"/>
      <c r="K573" s="68"/>
      <c r="L573" s="531"/>
    </row>
    <row r="574" spans="1:12" ht="15" customHeight="1">
      <c r="A574" s="510"/>
      <c r="B574" s="134"/>
      <c r="C574" s="135"/>
      <c r="D574" s="507"/>
      <c r="E574" s="130"/>
      <c r="F574" s="24"/>
      <c r="G574" s="24"/>
      <c r="H574" s="24"/>
      <c r="I574" s="24"/>
      <c r="J574" s="36"/>
      <c r="L574" s="531"/>
    </row>
    <row r="575" spans="1:12" ht="21.75" customHeight="1">
      <c r="A575" s="511"/>
      <c r="B575" s="134"/>
      <c r="C575" s="135"/>
      <c r="D575" s="508"/>
      <c r="E575" s="130"/>
      <c r="F575" s="24"/>
      <c r="G575" s="24"/>
      <c r="H575" s="24"/>
      <c r="I575" s="24"/>
      <c r="J575" s="36"/>
      <c r="K575" s="84"/>
      <c r="L575" s="531"/>
    </row>
    <row r="576" spans="1:12" ht="12.75">
      <c r="A576" s="133"/>
      <c r="B576" s="134"/>
      <c r="C576" s="135"/>
      <c r="D576" s="136"/>
      <c r="E576" s="130"/>
      <c r="F576" s="24"/>
      <c r="G576" s="24"/>
      <c r="H576" s="24"/>
      <c r="I576" s="24"/>
      <c r="J576" s="36"/>
      <c r="K576" s="73">
        <f>G570+G571+G572+G573+H572+H573</f>
        <v>251.5</v>
      </c>
      <c r="L576" s="531"/>
    </row>
    <row r="577" spans="1:12" ht="11.25" customHeight="1">
      <c r="A577" s="505" t="s">
        <v>242</v>
      </c>
      <c r="B577" s="30"/>
      <c r="C577" s="30"/>
      <c r="D577" s="503" t="s">
        <v>241</v>
      </c>
      <c r="E577" s="155"/>
      <c r="F577" s="45"/>
      <c r="G577" s="45"/>
      <c r="H577" s="44"/>
      <c r="I577" s="24"/>
      <c r="J577" s="36"/>
      <c r="K577" s="132"/>
      <c r="L577" s="531"/>
    </row>
    <row r="578" spans="1:12" ht="13.5" customHeight="1">
      <c r="A578" s="505"/>
      <c r="B578" s="30"/>
      <c r="C578" s="30"/>
      <c r="D578" s="504"/>
      <c r="E578" s="155"/>
      <c r="F578" s="45"/>
      <c r="G578" s="1">
        <f>32.15*2</f>
        <v>64.3</v>
      </c>
      <c r="H578" s="44">
        <v>85</v>
      </c>
      <c r="I578" s="24">
        <v>0.8</v>
      </c>
      <c r="J578" s="36">
        <f>H578*I578</f>
        <v>68</v>
      </c>
      <c r="K578" s="132"/>
      <c r="L578" s="531"/>
    </row>
    <row r="579" spans="1:12" ht="13.5" customHeight="1">
      <c r="A579" s="505"/>
      <c r="B579" s="30"/>
      <c r="C579" s="30"/>
      <c r="D579" s="504"/>
      <c r="E579" s="155"/>
      <c r="F579" s="30"/>
      <c r="G579" s="1">
        <f>19.5*2</f>
        <v>39</v>
      </c>
      <c r="H579" s="44">
        <v>48</v>
      </c>
      <c r="I579" s="24">
        <v>0.8</v>
      </c>
      <c r="J579" s="36">
        <f>H579*I579</f>
        <v>38.400000000000006</v>
      </c>
      <c r="K579" s="132"/>
      <c r="L579" s="531"/>
    </row>
    <row r="580" spans="1:12" ht="13.5" customHeight="1">
      <c r="A580" s="505"/>
      <c r="B580" s="30"/>
      <c r="C580" s="30"/>
      <c r="D580" s="504"/>
      <c r="E580" s="155"/>
      <c r="F580" s="30"/>
      <c r="G580" s="45"/>
      <c r="H580" s="44"/>
      <c r="I580" s="24"/>
      <c r="J580" s="36"/>
      <c r="K580" s="132"/>
      <c r="L580" s="531"/>
    </row>
    <row r="581" spans="1:12" ht="13.5" customHeight="1">
      <c r="A581" s="505"/>
      <c r="B581" s="30"/>
      <c r="C581" s="30"/>
      <c r="D581" s="504"/>
      <c r="E581" s="155"/>
      <c r="F581" s="30"/>
      <c r="G581" s="45"/>
      <c r="H581" s="24"/>
      <c r="I581" s="24"/>
      <c r="J581" s="36"/>
      <c r="K581" s="84"/>
      <c r="L581" s="531"/>
    </row>
    <row r="582" spans="1:12" ht="13.5" customHeight="1">
      <c r="A582" s="505"/>
      <c r="B582" s="30"/>
      <c r="C582" s="30"/>
      <c r="D582" s="504"/>
      <c r="E582" s="155"/>
      <c r="F582" s="24"/>
      <c r="G582" s="24"/>
      <c r="H582" s="24"/>
      <c r="I582" s="24"/>
      <c r="J582" s="36"/>
      <c r="K582" s="68"/>
      <c r="L582" s="531"/>
    </row>
    <row r="583" spans="1:12" ht="13.5" customHeight="1">
      <c r="A583" s="505"/>
      <c r="B583" s="30"/>
      <c r="C583" s="30"/>
      <c r="D583" s="504"/>
      <c r="E583" s="155"/>
      <c r="F583" s="24"/>
      <c r="G583" s="24"/>
      <c r="H583" s="24"/>
      <c r="I583" s="24"/>
      <c r="J583" s="36"/>
      <c r="K583" s="73">
        <f>J578+J579</f>
        <v>106.4</v>
      </c>
      <c r="L583" s="531"/>
    </row>
    <row r="584" spans="1:12" ht="13.5" customHeight="1">
      <c r="A584" s="30"/>
      <c r="B584" s="30"/>
      <c r="C584" s="30"/>
      <c r="D584" s="35"/>
      <c r="E584" s="155"/>
      <c r="F584" s="24"/>
      <c r="G584" s="24"/>
      <c r="H584" s="24"/>
      <c r="I584" s="24"/>
      <c r="J584" s="36"/>
      <c r="K584" s="68"/>
      <c r="L584" s="531"/>
    </row>
    <row r="585" spans="1:12" ht="13.5" customHeight="1">
      <c r="A585" s="462" t="s">
        <v>240</v>
      </c>
      <c r="B585" s="465"/>
      <c r="C585" s="466"/>
      <c r="D585" s="476" t="s">
        <v>239</v>
      </c>
      <c r="E585" s="30"/>
      <c r="F585" s="1">
        <f>32.15*2</f>
        <v>64.3</v>
      </c>
      <c r="G585" s="1">
        <v>16</v>
      </c>
      <c r="H585" s="1">
        <f>12.7*6</f>
        <v>76.199999999999989</v>
      </c>
      <c r="I585" s="30"/>
      <c r="J585" s="43"/>
      <c r="K585" s="70"/>
      <c r="L585" s="531"/>
    </row>
    <row r="586" spans="1:12" ht="13.5" customHeight="1">
      <c r="A586" s="463"/>
      <c r="B586" s="467"/>
      <c r="C586" s="468"/>
      <c r="D586" s="476"/>
      <c r="E586" s="30"/>
      <c r="F586" s="1">
        <f>19.5*2</f>
        <v>39</v>
      </c>
      <c r="G586" s="184">
        <v>16</v>
      </c>
      <c r="H586" s="1"/>
      <c r="I586" s="30"/>
      <c r="J586" s="30"/>
      <c r="K586" s="70"/>
      <c r="L586" s="531"/>
    </row>
    <row r="587" spans="1:12" ht="13.5" customHeight="1">
      <c r="A587" s="463"/>
      <c r="B587" s="467"/>
      <c r="C587" s="468"/>
      <c r="D587" s="476"/>
      <c r="E587" s="30"/>
      <c r="F587" s="30"/>
      <c r="G587" s="45"/>
      <c r="H587" s="44"/>
      <c r="I587" s="38"/>
      <c r="J587" s="24"/>
      <c r="K587" s="93"/>
      <c r="L587" s="531"/>
    </row>
    <row r="588" spans="1:12" ht="13.5" customHeight="1">
      <c r="A588" s="463"/>
      <c r="B588" s="467"/>
      <c r="C588" s="468"/>
      <c r="D588" s="476"/>
      <c r="E588" s="30"/>
      <c r="F588" s="30"/>
      <c r="G588" s="45"/>
      <c r="H588" s="44"/>
      <c r="I588" s="29"/>
      <c r="J588" s="29"/>
      <c r="K588" s="69"/>
      <c r="L588" s="531"/>
    </row>
    <row r="589" spans="1:12" ht="13.5" customHeight="1">
      <c r="A589" s="463"/>
      <c r="B589" s="467"/>
      <c r="C589" s="468"/>
      <c r="D589" s="476"/>
      <c r="E589" s="30"/>
      <c r="F589" s="30"/>
      <c r="G589" s="45"/>
      <c r="H589" s="24"/>
      <c r="I589" s="34"/>
      <c r="J589" s="1"/>
      <c r="K589" s="73">
        <f>F585+F586+G585+G586+H585</f>
        <v>211.5</v>
      </c>
      <c r="L589" s="531"/>
    </row>
    <row r="590" spans="1:12" ht="13.5" customHeight="1">
      <c r="A590" s="464"/>
      <c r="B590" s="469"/>
      <c r="C590" s="470"/>
      <c r="D590" s="476"/>
      <c r="E590" s="30"/>
      <c r="F590" s="30"/>
      <c r="G590" s="45"/>
      <c r="H590" s="24"/>
      <c r="I590" s="34"/>
      <c r="J590" s="1"/>
      <c r="K590" s="159"/>
      <c r="L590" s="531"/>
    </row>
    <row r="591" spans="1:12" ht="13.5" customHeight="1">
      <c r="A591" s="1"/>
      <c r="B591" s="1"/>
      <c r="C591" s="1"/>
      <c r="D591" s="54"/>
      <c r="E591" s="1"/>
      <c r="F591" s="1"/>
      <c r="G591" s="1"/>
      <c r="H591" s="1"/>
      <c r="I591" s="1"/>
      <c r="J591" s="1"/>
      <c r="K591" s="119"/>
      <c r="L591" s="531"/>
    </row>
    <row r="592" spans="1:12" ht="13.5" customHeight="1">
      <c r="A592" s="462" t="s">
        <v>238</v>
      </c>
      <c r="B592" s="465"/>
      <c r="C592" s="466"/>
      <c r="D592" s="482" t="s">
        <v>237</v>
      </c>
      <c r="E592" s="30"/>
      <c r="F592" s="1">
        <f>32.15*2</f>
        <v>64.3</v>
      </c>
      <c r="G592" s="45">
        <v>0.45</v>
      </c>
      <c r="H592" s="44">
        <f>F592*G592</f>
        <v>28.934999999999999</v>
      </c>
      <c r="I592" s="30"/>
      <c r="J592" s="43"/>
      <c r="K592" s="70"/>
      <c r="L592" s="531"/>
    </row>
    <row r="593" spans="1:12" ht="13.5" customHeight="1">
      <c r="A593" s="463"/>
      <c r="B593" s="467"/>
      <c r="C593" s="468"/>
      <c r="D593" s="495"/>
      <c r="E593" s="30"/>
      <c r="F593" s="1">
        <f>19.5*2</f>
        <v>39</v>
      </c>
      <c r="G593" s="45">
        <v>0.45</v>
      </c>
      <c r="H593" s="44">
        <f>F593*G593</f>
        <v>17.55</v>
      </c>
      <c r="I593" s="30"/>
      <c r="J593" s="30"/>
      <c r="K593" s="70"/>
      <c r="L593" s="531"/>
    </row>
    <row r="594" spans="1:12" ht="13.5" customHeight="1">
      <c r="A594" s="463"/>
      <c r="B594" s="467"/>
      <c r="C594" s="468"/>
      <c r="D594" s="495"/>
      <c r="E594" s="30" t="s">
        <v>388</v>
      </c>
      <c r="F594" s="1">
        <v>0.7</v>
      </c>
      <c r="G594" s="1"/>
      <c r="H594" s="1"/>
      <c r="I594" s="38"/>
      <c r="J594" s="24"/>
      <c r="K594" s="93"/>
      <c r="L594" s="531"/>
    </row>
    <row r="595" spans="1:12" ht="13.5" customHeight="1">
      <c r="A595" s="463"/>
      <c r="B595" s="467"/>
      <c r="C595" s="468"/>
      <c r="D595" s="495"/>
      <c r="E595" s="30"/>
      <c r="F595" s="1">
        <v>2</v>
      </c>
      <c r="G595" s="1"/>
      <c r="H595" s="1"/>
      <c r="I595" s="29"/>
      <c r="J595" s="29"/>
      <c r="K595" s="69"/>
      <c r="L595" s="531"/>
    </row>
    <row r="596" spans="1:12" ht="13.5" customHeight="1">
      <c r="A596" s="464"/>
      <c r="B596" s="469"/>
      <c r="C596" s="470"/>
      <c r="D596" s="495"/>
      <c r="E596" s="30"/>
      <c r="F596" s="184">
        <f>F594*F595</f>
        <v>1.4</v>
      </c>
      <c r="G596" s="1">
        <f>F596*8</f>
        <v>11.2</v>
      </c>
      <c r="H596" s="1">
        <f>G596*2</f>
        <v>22.4</v>
      </c>
      <c r="I596" s="34"/>
      <c r="J596" s="1"/>
      <c r="K596" s="333">
        <f>F592+F593+H596</f>
        <v>125.69999999999999</v>
      </c>
      <c r="L596" s="531"/>
    </row>
    <row r="597" spans="1:12" ht="13.5" customHeight="1">
      <c r="A597" s="1"/>
      <c r="B597" s="1"/>
      <c r="C597" s="1"/>
      <c r="D597" s="1"/>
      <c r="E597" s="1"/>
      <c r="F597" s="1"/>
      <c r="G597" s="1"/>
      <c r="H597" s="1"/>
      <c r="I597" s="1"/>
      <c r="J597" s="1"/>
      <c r="K597" s="119"/>
      <c r="L597" s="531"/>
    </row>
    <row r="598" spans="1:12" ht="13.5" customHeight="1">
      <c r="A598" s="462" t="s">
        <v>236</v>
      </c>
      <c r="B598" s="465"/>
      <c r="C598" s="466"/>
      <c r="D598" s="482" t="s">
        <v>328</v>
      </c>
      <c r="E598" s="31"/>
      <c r="F598" s="1">
        <v>32.15</v>
      </c>
      <c r="G598" s="1">
        <v>0.6</v>
      </c>
      <c r="H598" s="1">
        <v>0.25</v>
      </c>
      <c r="I598" s="1">
        <v>2</v>
      </c>
      <c r="J598" s="1"/>
      <c r="K598" s="1">
        <f>(F598*G598*H598)*I598</f>
        <v>9.6449999999999996</v>
      </c>
      <c r="L598" s="531"/>
    </row>
    <row r="599" spans="1:12" ht="13.5" customHeight="1">
      <c r="A599" s="463"/>
      <c r="B599" s="467"/>
      <c r="C599" s="468"/>
      <c r="D599" s="495"/>
      <c r="E599" s="31"/>
      <c r="F599" s="1">
        <v>19.5</v>
      </c>
      <c r="G599" s="1">
        <v>0.6</v>
      </c>
      <c r="H599" s="1">
        <v>0.25</v>
      </c>
      <c r="I599" s="1">
        <v>2</v>
      </c>
      <c r="J599" s="1"/>
      <c r="K599" s="1">
        <f>(F599*G599*H599)*I599</f>
        <v>5.85</v>
      </c>
      <c r="L599" s="531"/>
    </row>
    <row r="600" spans="1:12" ht="12" customHeight="1">
      <c r="A600" s="463"/>
      <c r="B600" s="467"/>
      <c r="C600" s="468"/>
      <c r="D600" s="495"/>
      <c r="E600" s="31" t="s">
        <v>388</v>
      </c>
      <c r="F600">
        <v>0.75</v>
      </c>
      <c r="G600" s="184"/>
      <c r="H600" s="200"/>
      <c r="I600" s="324"/>
      <c r="J600" s="188"/>
      <c r="K600" s="200"/>
      <c r="L600" s="531"/>
    </row>
    <row r="601" spans="1:12" ht="12.75">
      <c r="A601" s="463"/>
      <c r="B601" s="467"/>
      <c r="C601" s="468"/>
      <c r="D601" s="495"/>
      <c r="E601" s="31"/>
      <c r="F601" s="184">
        <v>2</v>
      </c>
      <c r="G601" s="66"/>
      <c r="H601" s="66"/>
      <c r="I601" s="149"/>
      <c r="J601" s="149"/>
      <c r="K601" s="200"/>
      <c r="L601" s="531"/>
    </row>
    <row r="602" spans="1:12" ht="12.75">
      <c r="A602" s="464"/>
      <c r="B602" s="469"/>
      <c r="C602" s="470"/>
      <c r="D602" s="495"/>
      <c r="E602" s="31"/>
      <c r="F602" s="66">
        <v>0.75</v>
      </c>
      <c r="G602" s="66">
        <f>(F600*F601*F602)*4</f>
        <v>4.5</v>
      </c>
      <c r="H602" s="66"/>
      <c r="I602" s="189"/>
      <c r="J602" s="427">
        <f>K598+K599+G602</f>
        <v>19.994999999999997</v>
      </c>
      <c r="K602" s="427"/>
      <c r="L602" s="531"/>
    </row>
    <row r="603" spans="1:12">
      <c r="A603" s="1"/>
      <c r="B603" s="1"/>
      <c r="C603" s="1"/>
      <c r="D603" s="1"/>
      <c r="E603" s="1"/>
      <c r="G603" s="1"/>
      <c r="H603" s="1"/>
      <c r="I603" s="1"/>
      <c r="J603" s="1"/>
      <c r="K603" s="1"/>
      <c r="L603" s="531"/>
    </row>
    <row r="604" spans="1:12">
      <c r="A604" s="484" t="s">
        <v>234</v>
      </c>
      <c r="B604" s="484"/>
      <c r="C604" s="484"/>
      <c r="D604" s="482" t="s">
        <v>329</v>
      </c>
      <c r="E604" s="31"/>
      <c r="F604" s="1">
        <f>32.15-0.15</f>
        <v>32</v>
      </c>
      <c r="G604" s="30">
        <f>F604*F605</f>
        <v>624</v>
      </c>
      <c r="H604" s="30">
        <v>0.2</v>
      </c>
      <c r="I604" s="86">
        <f>G604*H604</f>
        <v>124.80000000000001</v>
      </c>
      <c r="J604" s="30"/>
      <c r="K604" s="30"/>
      <c r="L604" s="531"/>
    </row>
    <row r="605" spans="1:12" ht="14.25" customHeight="1">
      <c r="A605" s="484"/>
      <c r="B605" s="484"/>
      <c r="C605" s="484"/>
      <c r="D605" s="482"/>
      <c r="E605" s="31"/>
      <c r="F605" s="1">
        <v>19.5</v>
      </c>
      <c r="G605" s="30"/>
      <c r="H605" s="30"/>
      <c r="I605" s="24"/>
      <c r="J605" s="30"/>
      <c r="K605" s="30"/>
      <c r="L605" s="531"/>
    </row>
    <row r="606" spans="1:12" ht="12.75">
      <c r="A606" s="484"/>
      <c r="B606" s="484"/>
      <c r="C606" s="484"/>
      <c r="D606" s="482"/>
      <c r="E606" s="31"/>
      <c r="F606" s="30"/>
      <c r="G606" s="30"/>
      <c r="H606" s="30"/>
      <c r="I606" s="120"/>
      <c r="J606" s="24"/>
      <c r="K606" s="32"/>
      <c r="L606" s="531"/>
    </row>
    <row r="607" spans="1:12" ht="12.75">
      <c r="A607" s="484"/>
      <c r="B607" s="484"/>
      <c r="C607" s="484"/>
      <c r="D607" s="482"/>
      <c r="E607" s="31"/>
      <c r="F607" s="30"/>
      <c r="G607" s="30"/>
      <c r="H607" s="29"/>
      <c r="I607" s="29"/>
      <c r="J607" s="29"/>
      <c r="K607" s="32"/>
      <c r="L607" s="531"/>
    </row>
    <row r="608" spans="1:12" ht="12.75" customHeight="1">
      <c r="A608" s="484"/>
      <c r="B608" s="484"/>
      <c r="C608" s="484"/>
      <c r="D608" s="482"/>
      <c r="E608" s="30"/>
      <c r="F608" s="30"/>
      <c r="G608" s="30"/>
      <c r="H608" s="24"/>
      <c r="I608" s="34"/>
      <c r="J608" s="1"/>
      <c r="K608" s="121">
        <f>I604</f>
        <v>124.80000000000001</v>
      </c>
      <c r="L608" s="531"/>
    </row>
    <row r="609" spans="1:12" ht="12.75">
      <c r="A609" s="484"/>
      <c r="B609" s="484"/>
      <c r="C609" s="484"/>
      <c r="D609" s="482"/>
      <c r="E609" s="1"/>
      <c r="F609" s="1"/>
      <c r="G609" s="1"/>
      <c r="H609" s="1"/>
      <c r="I609" s="1"/>
      <c r="J609" s="1"/>
      <c r="K609" s="119"/>
      <c r="L609" s="531"/>
    </row>
    <row r="610" spans="1:12">
      <c r="A610" s="1"/>
      <c r="B610" s="1"/>
      <c r="C610" s="1"/>
      <c r="D610" s="1"/>
      <c r="E610" s="1"/>
      <c r="F610" s="1"/>
      <c r="G610" s="1"/>
      <c r="H610" s="1"/>
      <c r="I610" s="1"/>
      <c r="J610" s="1"/>
      <c r="K610" s="1"/>
      <c r="L610" s="531"/>
    </row>
    <row r="611" spans="1:12">
      <c r="A611" s="484" t="s">
        <v>232</v>
      </c>
      <c r="B611" s="484"/>
      <c r="C611" s="484"/>
      <c r="D611" s="482" t="s">
        <v>231</v>
      </c>
      <c r="E611" s="474"/>
      <c r="F611" s="49">
        <v>31.85</v>
      </c>
      <c r="G611" s="30"/>
      <c r="H611" s="30"/>
      <c r="I611" s="30"/>
      <c r="J611" s="30"/>
      <c r="K611" s="30"/>
      <c r="L611" s="531"/>
    </row>
    <row r="612" spans="1:12" ht="12.75">
      <c r="A612" s="484"/>
      <c r="B612" s="484"/>
      <c r="C612" s="484"/>
      <c r="D612" s="482"/>
      <c r="E612" s="474"/>
      <c r="F612" s="30">
        <v>19.2</v>
      </c>
      <c r="G612" s="30"/>
      <c r="H612" s="32"/>
      <c r="I612" s="33"/>
      <c r="J612" s="24"/>
      <c r="K612" s="32"/>
      <c r="L612" s="531"/>
    </row>
    <row r="613" spans="1:12" ht="12.75">
      <c r="A613" s="484"/>
      <c r="B613" s="484"/>
      <c r="C613" s="484"/>
      <c r="D613" s="482"/>
      <c r="E613" s="474"/>
      <c r="F613" s="30"/>
      <c r="G613" s="30"/>
      <c r="H613" s="29"/>
      <c r="I613" s="29"/>
      <c r="J613" s="29"/>
      <c r="K613" s="32"/>
      <c r="L613" s="531"/>
    </row>
    <row r="614" spans="1:12" ht="12.75">
      <c r="A614" s="484"/>
      <c r="B614" s="484"/>
      <c r="C614" s="484"/>
      <c r="D614" s="482"/>
      <c r="E614" s="474"/>
      <c r="F614" s="30"/>
      <c r="G614" s="30"/>
      <c r="H614" s="24"/>
      <c r="I614" s="34"/>
      <c r="J614" s="493"/>
      <c r="K614" s="493"/>
      <c r="L614" s="531"/>
    </row>
    <row r="615" spans="1:12" ht="12.75" customHeight="1">
      <c r="A615" s="484"/>
      <c r="B615" s="484"/>
      <c r="C615" s="484"/>
      <c r="D615" s="482"/>
      <c r="E615" s="30"/>
      <c r="F615" s="30"/>
      <c r="G615" s="30"/>
      <c r="H615" s="30"/>
      <c r="I615" s="30"/>
      <c r="J615" s="30"/>
      <c r="K615" s="30"/>
      <c r="L615" s="531"/>
    </row>
    <row r="616" spans="1:12" ht="12.75">
      <c r="A616" s="484"/>
      <c r="B616" s="484"/>
      <c r="C616" s="484"/>
      <c r="D616" s="482"/>
      <c r="E616" s="1"/>
      <c r="F616" s="1"/>
      <c r="G616" s="1"/>
      <c r="H616" s="1"/>
      <c r="I616" s="1"/>
      <c r="J616" s="1"/>
      <c r="K616" s="161">
        <f>F611*F612</f>
        <v>611.52</v>
      </c>
      <c r="L616" s="531"/>
    </row>
    <row r="617" spans="1:12">
      <c r="L617" s="162"/>
    </row>
    <row r="618" spans="1:12" ht="12" customHeight="1">
      <c r="L618" s="162"/>
    </row>
    <row r="619" spans="1:12">
      <c r="L619" s="162"/>
    </row>
    <row r="620" spans="1:12" ht="30">
      <c r="A620" s="2"/>
      <c r="B620" s="2"/>
      <c r="C620" s="2"/>
      <c r="D620" s="2"/>
      <c r="E620" s="3"/>
      <c r="F620" s="3"/>
      <c r="G620" s="39"/>
      <c r="H620" s="39"/>
      <c r="I620" s="39"/>
      <c r="J620" s="39"/>
      <c r="K620" s="39"/>
      <c r="L620" s="162"/>
    </row>
    <row r="621" spans="1:12" ht="30">
      <c r="A621" s="39"/>
      <c r="B621" s="39"/>
      <c r="C621" s="39"/>
      <c r="D621" s="39"/>
      <c r="E621" s="39"/>
      <c r="F621" s="39"/>
      <c r="G621" s="39"/>
      <c r="H621" s="39"/>
      <c r="I621" s="39"/>
      <c r="J621" s="39"/>
      <c r="K621" s="39"/>
      <c r="L621" s="162"/>
    </row>
    <row r="622" spans="1:12" ht="30">
      <c r="A622" s="39"/>
      <c r="B622" s="39"/>
      <c r="C622" s="39"/>
      <c r="D622" s="39"/>
      <c r="E622" s="39"/>
      <c r="F622" s="39"/>
      <c r="G622" s="39"/>
      <c r="H622" s="39"/>
      <c r="I622" s="39"/>
      <c r="J622" s="39"/>
      <c r="K622" s="39"/>
      <c r="L622" s="162"/>
    </row>
    <row r="623" spans="1:12" ht="30">
      <c r="A623" s="39"/>
      <c r="B623" s="39"/>
      <c r="C623" s="39"/>
      <c r="D623" s="39"/>
      <c r="E623" s="39"/>
      <c r="F623" s="39"/>
      <c r="G623" s="39"/>
      <c r="H623" s="39"/>
      <c r="I623" s="39"/>
      <c r="J623" s="39"/>
      <c r="K623" s="39"/>
      <c r="L623" s="162"/>
    </row>
    <row r="624" spans="1:12" ht="30">
      <c r="A624" s="39"/>
      <c r="B624" s="39"/>
      <c r="C624" s="39"/>
      <c r="D624" s="39"/>
      <c r="E624" s="39"/>
      <c r="F624" s="39"/>
      <c r="G624" s="39"/>
      <c r="H624" s="39"/>
      <c r="I624" s="39"/>
      <c r="J624" s="39"/>
      <c r="K624" s="39"/>
      <c r="L624" s="162"/>
    </row>
    <row r="625" spans="1:12" ht="30">
      <c r="A625" s="39"/>
      <c r="B625" s="39"/>
      <c r="C625" s="39"/>
      <c r="D625" s="39"/>
      <c r="E625" s="39"/>
      <c r="F625" s="39"/>
      <c r="G625" s="39"/>
      <c r="H625" s="39"/>
      <c r="I625" s="39"/>
      <c r="J625" s="39"/>
      <c r="K625" s="39"/>
      <c r="L625" s="162"/>
    </row>
    <row r="626" spans="1:12" ht="15.75">
      <c r="C626" s="4" t="s">
        <v>1</v>
      </c>
      <c r="D626" s="431" t="s">
        <v>2</v>
      </c>
      <c r="E626" s="431"/>
      <c r="F626" s="5"/>
      <c r="G626" s="5" t="s">
        <v>3</v>
      </c>
      <c r="H626" s="5"/>
      <c r="J626" s="6"/>
      <c r="K626" s="164"/>
      <c r="L626" s="163"/>
    </row>
    <row r="627" spans="1:12" ht="12.75">
      <c r="C627" t="s">
        <v>4</v>
      </c>
      <c r="D627" s="432"/>
      <c r="E627" s="432"/>
      <c r="F627" s="432"/>
      <c r="J627" s="6"/>
      <c r="K627" s="164"/>
      <c r="L627" s="163"/>
    </row>
    <row r="628" spans="1:12" ht="12.75">
      <c r="C628" t="s">
        <v>5</v>
      </c>
      <c r="D628" s="433" t="s">
        <v>6</v>
      </c>
      <c r="E628" s="433"/>
      <c r="F628" s="8"/>
      <c r="G628" s="8" t="s">
        <v>7</v>
      </c>
      <c r="H628" s="8"/>
      <c r="I628" s="9"/>
      <c r="J628" s="151"/>
      <c r="K628" s="165"/>
      <c r="L628" s="163"/>
    </row>
    <row r="629" spans="1:12">
      <c r="D629" s="10" t="s">
        <v>8</v>
      </c>
      <c r="E629" s="10"/>
      <c r="F629" s="10"/>
      <c r="G629" s="10"/>
      <c r="H629" s="10"/>
      <c r="I629" s="9"/>
      <c r="J629" s="11"/>
      <c r="K629" s="166"/>
      <c r="L629" s="163"/>
    </row>
    <row r="630" spans="1:12" ht="15">
      <c r="D630" s="13"/>
      <c r="G630" s="435" t="s">
        <v>9</v>
      </c>
      <c r="H630" s="435"/>
      <c r="I630" s="435"/>
      <c r="J630" s="40" t="s">
        <v>19</v>
      </c>
      <c r="K630" s="164"/>
      <c r="L630" s="163"/>
    </row>
    <row r="631" spans="1:12" ht="15">
      <c r="G631" s="14"/>
      <c r="J631" s="15"/>
      <c r="K631" s="167"/>
      <c r="L631" s="163"/>
    </row>
    <row r="632" spans="1:12" ht="15">
      <c r="A632" s="17"/>
      <c r="B632" s="17"/>
      <c r="C632" s="17"/>
      <c r="D632" s="17"/>
      <c r="G632" s="14"/>
      <c r="J632" s="6"/>
      <c r="K632" s="164"/>
      <c r="L632" s="163"/>
    </row>
    <row r="633" spans="1:12" ht="15">
      <c r="A633" s="17"/>
      <c r="B633" s="17"/>
      <c r="C633" s="17"/>
      <c r="D633" s="436" t="s">
        <v>10</v>
      </c>
      <c r="E633" s="436"/>
      <c r="F633" s="19"/>
      <c r="G633" s="14"/>
      <c r="H633" s="494"/>
      <c r="I633" s="494"/>
      <c r="J633" s="17"/>
      <c r="K633" s="17"/>
      <c r="L633" s="163"/>
    </row>
    <row r="634" spans="1:12" ht="12.75" customHeight="1">
      <c r="A634" s="17"/>
      <c r="B634" s="17"/>
      <c r="C634" s="17"/>
      <c r="D634" s="13"/>
      <c r="E634" s="17"/>
      <c r="F634" s="17"/>
      <c r="G634" s="14"/>
      <c r="H634" s="20"/>
      <c r="I634" s="21"/>
      <c r="J634" s="17"/>
      <c r="K634" s="17"/>
      <c r="L634" s="39"/>
    </row>
    <row r="635" spans="1:12" ht="10.5" customHeight="1">
      <c r="A635" s="17"/>
      <c r="B635" s="17"/>
      <c r="C635" s="17"/>
      <c r="D635" s="13"/>
      <c r="E635" s="17"/>
      <c r="F635" s="17"/>
      <c r="G635" s="14"/>
      <c r="H635" s="22"/>
      <c r="I635" s="20"/>
      <c r="J635" s="17"/>
      <c r="K635" s="17"/>
      <c r="L635" s="39"/>
    </row>
    <row r="636" spans="1:12">
      <c r="A636" s="418" t="s">
        <v>0</v>
      </c>
      <c r="B636" s="418"/>
      <c r="C636" s="418"/>
      <c r="D636" s="418" t="s">
        <v>11</v>
      </c>
      <c r="E636" s="418" t="s">
        <v>12</v>
      </c>
      <c r="F636" s="429" t="s">
        <v>13</v>
      </c>
      <c r="G636" s="429" t="s">
        <v>13</v>
      </c>
      <c r="H636" s="429" t="s">
        <v>14</v>
      </c>
      <c r="I636" s="418" t="s">
        <v>15</v>
      </c>
      <c r="J636" s="418" t="s">
        <v>16</v>
      </c>
      <c r="K636" s="418" t="s">
        <v>17</v>
      </c>
      <c r="L636" s="418" t="s">
        <v>18</v>
      </c>
    </row>
    <row r="637" spans="1:12">
      <c r="A637" s="418"/>
      <c r="B637" s="418"/>
      <c r="C637" s="418"/>
      <c r="D637" s="418"/>
      <c r="E637" s="418"/>
      <c r="F637" s="430"/>
      <c r="G637" s="430"/>
      <c r="H637" s="430"/>
      <c r="I637" s="418"/>
      <c r="J637" s="418"/>
      <c r="K637" s="418"/>
      <c r="L637" s="418"/>
    </row>
    <row r="638" spans="1:12" ht="16.5" customHeight="1">
      <c r="A638" s="462" t="s">
        <v>230</v>
      </c>
      <c r="B638" s="465"/>
      <c r="C638" s="466"/>
      <c r="D638" s="471" t="s">
        <v>229</v>
      </c>
      <c r="E638" s="50"/>
      <c r="F638" s="45"/>
      <c r="G638" s="45"/>
      <c r="H638" s="51"/>
      <c r="I638" s="30"/>
      <c r="J638" s="30"/>
      <c r="K638" s="30"/>
      <c r="L638" s="439"/>
    </row>
    <row r="639" spans="1:12" ht="18.75" customHeight="1">
      <c r="A639" s="463"/>
      <c r="B639" s="467"/>
      <c r="C639" s="468"/>
      <c r="D639" s="472"/>
      <c r="E639" s="50"/>
      <c r="F639" s="1">
        <v>32.200000000000003</v>
      </c>
      <c r="G639" s="1"/>
      <c r="H639" s="1"/>
      <c r="I639" s="1">
        <v>6</v>
      </c>
      <c r="J639">
        <f>I639*F639</f>
        <v>193.20000000000002</v>
      </c>
      <c r="K639" s="184"/>
      <c r="L639" s="475"/>
    </row>
    <row r="640" spans="1:12" ht="12.75" customHeight="1">
      <c r="A640" s="463"/>
      <c r="B640" s="467"/>
      <c r="C640" s="468"/>
      <c r="D640" s="488"/>
      <c r="E640" s="47"/>
      <c r="F640" s="1">
        <v>18.2</v>
      </c>
      <c r="G640" s="1"/>
      <c r="H640" s="1"/>
      <c r="I640" s="1">
        <v>10</v>
      </c>
      <c r="J640">
        <f>I640*F640</f>
        <v>182</v>
      </c>
      <c r="K640" s="184"/>
      <c r="L640" s="475"/>
    </row>
    <row r="641" spans="1:12" ht="12.75">
      <c r="A641" s="463"/>
      <c r="B641" s="467"/>
      <c r="C641" s="468"/>
      <c r="D641" s="488"/>
      <c r="E641" s="47"/>
      <c r="F641" s="66"/>
      <c r="G641" s="66"/>
      <c r="H641" s="324"/>
      <c r="I641" s="188"/>
      <c r="J641" s="244"/>
      <c r="K641" s="200"/>
      <c r="L641" s="475"/>
    </row>
    <row r="642" spans="1:12" ht="12.75">
      <c r="A642" s="463"/>
      <c r="B642" s="467"/>
      <c r="C642" s="468"/>
      <c r="D642" s="488"/>
      <c r="E642" s="47"/>
      <c r="F642" s="66"/>
      <c r="G642" s="66"/>
      <c r="H642" s="184"/>
      <c r="I642" s="184"/>
      <c r="J642" s="196"/>
      <c r="K642" s="200"/>
      <c r="L642" s="475"/>
    </row>
    <row r="643" spans="1:12" ht="12.75">
      <c r="A643" s="464"/>
      <c r="B643" s="469"/>
      <c r="C643" s="470"/>
      <c r="D643" s="489"/>
      <c r="E643" s="47"/>
      <c r="F643" s="184"/>
      <c r="G643" s="188"/>
      <c r="H643" s="189"/>
      <c r="I643" s="324"/>
      <c r="K643" s="243"/>
      <c r="L643" s="475"/>
    </row>
    <row r="644" spans="1:12" ht="12.75">
      <c r="A644" s="124"/>
      <c r="B644" s="125"/>
      <c r="C644" s="126"/>
      <c r="D644" s="129"/>
      <c r="E644" s="47"/>
      <c r="F644" s="1"/>
      <c r="G644" s="184"/>
      <c r="H644" s="184"/>
      <c r="I644" s="184"/>
      <c r="J644" s="184"/>
      <c r="K644" s="122">
        <f>J639+J640</f>
        <v>375.20000000000005</v>
      </c>
      <c r="L644" s="475"/>
    </row>
    <row r="645" spans="1:12" ht="12.75">
      <c r="A645" s="462" t="s">
        <v>228</v>
      </c>
      <c r="B645" s="125"/>
      <c r="C645" s="126"/>
      <c r="D645" s="471" t="s">
        <v>227</v>
      </c>
      <c r="E645" s="47"/>
      <c r="F645" s="30"/>
      <c r="G645" s="30"/>
      <c r="H645" s="24"/>
      <c r="I645" s="34"/>
      <c r="J645" s="127"/>
      <c r="K645" s="128"/>
      <c r="L645" s="475"/>
    </row>
    <row r="646" spans="1:12" ht="12.75">
      <c r="A646" s="463"/>
      <c r="B646" s="125"/>
      <c r="C646" s="126"/>
      <c r="D646" s="472"/>
      <c r="E646" s="47"/>
      <c r="F646" s="30"/>
      <c r="G646" s="30"/>
      <c r="H646" s="24"/>
      <c r="I646" s="34"/>
      <c r="J646" s="127"/>
      <c r="K646" s="128"/>
      <c r="L646" s="475"/>
    </row>
    <row r="647" spans="1:12" ht="12.75">
      <c r="A647" s="463"/>
      <c r="B647" s="125"/>
      <c r="C647" s="126"/>
      <c r="D647" s="488"/>
      <c r="E647" s="47"/>
      <c r="F647" s="30"/>
      <c r="G647" s="30"/>
      <c r="H647" s="24"/>
      <c r="I647" s="34"/>
      <c r="J647" s="122"/>
      <c r="K647" s="128"/>
      <c r="L647" s="475"/>
    </row>
    <row r="648" spans="1:12" ht="12.75">
      <c r="A648" s="463"/>
      <c r="B648" s="125"/>
      <c r="C648" s="126"/>
      <c r="D648" s="488"/>
      <c r="E648" s="47"/>
      <c r="F648" s="30"/>
      <c r="G648" s="30"/>
      <c r="H648" s="32"/>
      <c r="I648" s="34"/>
      <c r="J648" s="122"/>
      <c r="K648" s="128"/>
      <c r="L648" s="475"/>
    </row>
    <row r="649" spans="1:12" ht="12.75">
      <c r="A649" s="463"/>
      <c r="B649" s="125"/>
      <c r="C649" s="126"/>
      <c r="D649" s="488"/>
      <c r="E649" s="47"/>
      <c r="F649" s="30"/>
      <c r="G649" s="30"/>
      <c r="H649" s="32"/>
      <c r="I649" s="34"/>
      <c r="J649" s="127"/>
      <c r="K649" s="131"/>
      <c r="L649" s="475"/>
    </row>
    <row r="650" spans="1:12" ht="12.75">
      <c r="A650" s="464"/>
      <c r="B650" s="30"/>
      <c r="C650" s="30"/>
      <c r="D650" s="489"/>
      <c r="E650" s="47"/>
      <c r="F650" s="26"/>
      <c r="G650" s="26"/>
      <c r="H650" s="27"/>
      <c r="I650" s="28"/>
      <c r="J650" s="29"/>
      <c r="K650" s="119">
        <v>8</v>
      </c>
      <c r="L650" s="475"/>
    </row>
    <row r="651" spans="1:12">
      <c r="A651" s="30"/>
      <c r="B651" s="30"/>
      <c r="C651" s="30"/>
      <c r="D651" s="31"/>
      <c r="E651" s="23"/>
      <c r="F651" s="29"/>
      <c r="G651" s="29"/>
      <c r="H651" s="29"/>
      <c r="I651" s="29"/>
      <c r="J651" s="29"/>
      <c r="K651" s="29"/>
      <c r="L651" s="475"/>
    </row>
    <row r="652" spans="1:12" ht="12.75" customHeight="1">
      <c r="A652" s="502" t="s">
        <v>226</v>
      </c>
      <c r="B652" s="465"/>
      <c r="C652" s="466"/>
      <c r="D652" s="471" t="s">
        <v>225</v>
      </c>
      <c r="E652" s="31"/>
      <c r="F652" s="45"/>
      <c r="G652" s="45"/>
      <c r="H652" s="51"/>
      <c r="I652" s="30"/>
      <c r="J652" s="30"/>
      <c r="K652" s="30"/>
      <c r="L652" s="475"/>
    </row>
    <row r="653" spans="1:12" ht="12.75" customHeight="1">
      <c r="A653" s="463"/>
      <c r="B653" s="467"/>
      <c r="C653" s="468"/>
      <c r="D653" s="488"/>
      <c r="E653" s="1" t="s">
        <v>471</v>
      </c>
      <c r="F653">
        <v>1.18</v>
      </c>
      <c r="G653" s="188">
        <v>4</v>
      </c>
      <c r="H653" s="51">
        <f>F653*G653</f>
        <v>4.72</v>
      </c>
      <c r="I653" s="30" t="s">
        <v>388</v>
      </c>
      <c r="J653" s="30"/>
      <c r="K653" s="30"/>
      <c r="L653" s="475"/>
    </row>
    <row r="654" spans="1:12" ht="12.75">
      <c r="A654" s="463"/>
      <c r="B654" s="467"/>
      <c r="C654" s="468"/>
      <c r="D654" s="488"/>
      <c r="E654" s="184">
        <v>0.4</v>
      </c>
      <c r="F654" s="1">
        <v>10</v>
      </c>
      <c r="H654">
        <f>E654*F654*4</f>
        <v>16</v>
      </c>
      <c r="I654" s="153">
        <v>0.5</v>
      </c>
      <c r="J654" s="153">
        <v>32.200000000000003</v>
      </c>
      <c r="K654" s="24">
        <f>(I654*J654)*2</f>
        <v>32.200000000000003</v>
      </c>
      <c r="L654" s="475"/>
    </row>
    <row r="655" spans="1:12" ht="12.75">
      <c r="A655" s="463"/>
      <c r="B655" s="467"/>
      <c r="C655" s="468"/>
      <c r="D655" s="488"/>
      <c r="E655" s="184">
        <v>1.45</v>
      </c>
      <c r="F655" s="1">
        <v>10</v>
      </c>
      <c r="G655">
        <f>(E655*F655)*2</f>
        <v>29</v>
      </c>
      <c r="H655" s="29"/>
      <c r="I655" s="29">
        <v>0.5</v>
      </c>
      <c r="J655" s="29">
        <v>19.2</v>
      </c>
      <c r="K655" s="25">
        <f>(I655*J655)*2</f>
        <v>19.2</v>
      </c>
      <c r="L655" s="475"/>
    </row>
    <row r="656" spans="1:12" ht="12.75">
      <c r="A656" s="464"/>
      <c r="B656" s="469"/>
      <c r="C656" s="470"/>
      <c r="D656" s="489"/>
      <c r="E656" s="184">
        <v>0.5</v>
      </c>
      <c r="F656" s="184">
        <v>10</v>
      </c>
      <c r="G656" s="1">
        <f>(E656*F656)*2</f>
        <v>10</v>
      </c>
      <c r="H656" s="66" t="s">
        <v>392</v>
      </c>
      <c r="I656" s="34">
        <v>0.67</v>
      </c>
      <c r="J656" s="59">
        <v>10.25</v>
      </c>
      <c r="K656" s="25">
        <f>I656*J656</f>
        <v>6.8675000000000006</v>
      </c>
      <c r="L656" s="475"/>
    </row>
    <row r="657" spans="1:12" ht="12.75">
      <c r="A657" s="30"/>
      <c r="B657" s="30"/>
      <c r="C657" s="30"/>
      <c r="D657" s="30"/>
      <c r="E657" s="1"/>
      <c r="F657" s="1"/>
      <c r="G657" s="66"/>
      <c r="H657" s="66"/>
      <c r="I657" s="1"/>
      <c r="J657" s="1"/>
      <c r="K657" s="161">
        <f>K654+K655+H653+H654+G655+G656+K656</f>
        <v>117.98750000000001</v>
      </c>
      <c r="L657" s="475"/>
    </row>
    <row r="658" spans="1:12" ht="12.75" customHeight="1">
      <c r="A658" s="532" t="s">
        <v>224</v>
      </c>
      <c r="B658" s="30"/>
      <c r="C658" s="30"/>
      <c r="D658" s="476" t="s">
        <v>333</v>
      </c>
      <c r="E658" s="1" t="s">
        <v>471</v>
      </c>
      <c r="F658">
        <v>1.18</v>
      </c>
      <c r="G658" s="188">
        <v>4</v>
      </c>
      <c r="H658" s="51">
        <f>F658*G658</f>
        <v>4.72</v>
      </c>
      <c r="I658" s="30" t="s">
        <v>388</v>
      </c>
      <c r="J658" s="30"/>
      <c r="K658" s="30"/>
      <c r="L658" s="475"/>
    </row>
    <row r="659" spans="1:12" ht="12.75" customHeight="1">
      <c r="A659" s="532"/>
      <c r="B659" s="55"/>
      <c r="C659" s="55"/>
      <c r="D659" s="476"/>
      <c r="E659" s="184">
        <v>0.4</v>
      </c>
      <c r="F659" s="1">
        <v>10</v>
      </c>
      <c r="H659">
        <f>E659*F659*4</f>
        <v>16</v>
      </c>
      <c r="I659" s="153">
        <v>0.5</v>
      </c>
      <c r="J659" s="153">
        <v>32.200000000000003</v>
      </c>
      <c r="K659" s="24">
        <f>(I659*J659)*2</f>
        <v>32.200000000000003</v>
      </c>
      <c r="L659" s="475"/>
    </row>
    <row r="660" spans="1:12" ht="12" customHeight="1">
      <c r="A660" s="532"/>
      <c r="B660" s="55"/>
      <c r="C660" s="55"/>
      <c r="D660" s="476"/>
      <c r="E660" s="184">
        <v>1.45</v>
      </c>
      <c r="F660" s="1">
        <v>10</v>
      </c>
      <c r="G660">
        <f>(E660*F660)*2</f>
        <v>29</v>
      </c>
      <c r="H660" s="29"/>
      <c r="I660" s="29">
        <v>0.5</v>
      </c>
      <c r="J660" s="29">
        <v>19.2</v>
      </c>
      <c r="K660" s="132">
        <f>(I660*J660)*2</f>
        <v>19.2</v>
      </c>
      <c r="L660" s="475"/>
    </row>
    <row r="661" spans="1:12" ht="12" customHeight="1">
      <c r="A661" s="532"/>
      <c r="B661" s="55"/>
      <c r="C661" s="55"/>
      <c r="D661" s="476"/>
      <c r="E661" s="184">
        <v>0.5</v>
      </c>
      <c r="F661" s="184">
        <v>10</v>
      </c>
      <c r="G661" s="1">
        <f>(E661*F661)*2</f>
        <v>10</v>
      </c>
      <c r="H661" s="66"/>
      <c r="I661" s="34">
        <v>0.67</v>
      </c>
      <c r="J661" s="59">
        <v>10.25</v>
      </c>
      <c r="K661" s="132">
        <f>I661*J661</f>
        <v>6.8675000000000006</v>
      </c>
      <c r="L661" s="475"/>
    </row>
    <row r="662" spans="1:12" ht="12.75">
      <c r="A662" s="532"/>
      <c r="B662" s="55"/>
      <c r="C662" s="55"/>
      <c r="D662" s="476"/>
      <c r="E662" s="1"/>
      <c r="F662" s="1"/>
      <c r="G662" s="66"/>
      <c r="H662" s="66"/>
      <c r="I662" s="1"/>
      <c r="J662" s="1"/>
      <c r="K662" s="161">
        <f>K659+K660+H658+H659+G660+G661+K661</f>
        <v>117.98750000000001</v>
      </c>
      <c r="L662" s="475"/>
    </row>
    <row r="663" spans="1:12" ht="12.75">
      <c r="A663" s="532"/>
      <c r="B663" s="55"/>
      <c r="C663" s="55"/>
      <c r="D663" s="476"/>
      <c r="E663" s="47"/>
      <c r="F663" s="30"/>
      <c r="G663" s="30"/>
      <c r="H663" s="29"/>
      <c r="I663" s="29"/>
      <c r="J663" s="29"/>
      <c r="K663" s="161"/>
      <c r="L663" s="475"/>
    </row>
    <row r="664" spans="1:12" ht="12.75">
      <c r="A664" s="55"/>
      <c r="B664" s="55"/>
      <c r="C664" s="55"/>
      <c r="D664" s="54"/>
      <c r="E664" s="1"/>
      <c r="F664" s="30"/>
      <c r="G664" s="66"/>
      <c r="H664" s="66"/>
      <c r="I664" s="34"/>
      <c r="J664" s="59"/>
      <c r="K664" s="81"/>
      <c r="L664" s="475"/>
    </row>
    <row r="665" spans="1:12" ht="12.75">
      <c r="A665" s="527" t="s">
        <v>222</v>
      </c>
      <c r="B665" s="55"/>
      <c r="C665" s="55"/>
      <c r="D665" s="476" t="s">
        <v>221</v>
      </c>
      <c r="E665" s="30"/>
      <c r="F665" s="1"/>
      <c r="G665" s="66"/>
      <c r="H665" s="66"/>
      <c r="I665" s="1"/>
      <c r="J665" s="1"/>
      <c r="K665" s="121"/>
      <c r="L665" s="475"/>
    </row>
    <row r="666" spans="1:12" ht="12" customHeight="1">
      <c r="A666" s="528"/>
      <c r="B666" s="55"/>
      <c r="C666" s="55"/>
      <c r="D666" s="476"/>
      <c r="E666" s="30"/>
      <c r="F666" s="30"/>
      <c r="G666" s="30"/>
      <c r="H666" s="30"/>
      <c r="I666" s="30"/>
      <c r="J666" s="30"/>
      <c r="K666" s="30"/>
      <c r="L666" s="475"/>
    </row>
    <row r="667" spans="1:12" ht="12.75">
      <c r="A667" s="528"/>
      <c r="B667" s="55"/>
      <c r="C667" s="55"/>
      <c r="D667" s="476"/>
      <c r="E667" s="30"/>
      <c r="F667" s="30"/>
      <c r="G667" s="30"/>
      <c r="H667" s="32"/>
      <c r="I667" s="33"/>
      <c r="J667" s="24"/>
      <c r="K667" s="25"/>
      <c r="L667" s="475"/>
    </row>
    <row r="668" spans="1:12" ht="12.75">
      <c r="A668" s="528"/>
      <c r="B668" s="55"/>
      <c r="C668" s="55"/>
      <c r="D668" s="476"/>
      <c r="E668" s="30"/>
      <c r="F668" s="30"/>
      <c r="G668" s="30"/>
      <c r="H668" s="2"/>
      <c r="I668" s="51"/>
      <c r="J668" s="2"/>
      <c r="K668" s="25"/>
      <c r="L668" s="475"/>
    </row>
    <row r="669" spans="1:12" ht="12.75">
      <c r="A669" s="529"/>
      <c r="B669" s="55"/>
      <c r="C669" s="55"/>
      <c r="D669" s="476"/>
      <c r="E669" s="30"/>
      <c r="F669" s="30"/>
      <c r="G669" s="30"/>
      <c r="H669" s="24"/>
      <c r="I669" s="34"/>
      <c r="K669" s="168">
        <v>2</v>
      </c>
      <c r="L669" s="475"/>
    </row>
    <row r="670" spans="1:12">
      <c r="A670" s="1"/>
      <c r="B670" s="1"/>
      <c r="C670" s="1"/>
      <c r="D670" s="1"/>
      <c r="E670" s="1"/>
      <c r="F670" s="1"/>
      <c r="G670" s="1"/>
      <c r="H670" s="1"/>
      <c r="I670" s="1"/>
      <c r="J670" s="1"/>
      <c r="K670" s="1"/>
      <c r="L670" s="475"/>
    </row>
    <row r="671" spans="1:12">
      <c r="A671" s="462" t="s">
        <v>220</v>
      </c>
      <c r="B671" s="465"/>
      <c r="C671" s="466"/>
      <c r="D671" s="471" t="s">
        <v>219</v>
      </c>
      <c r="E671" s="490"/>
      <c r="F671" s="45"/>
      <c r="G671" s="45"/>
      <c r="H671" s="51"/>
      <c r="I671" s="30"/>
      <c r="J671" s="30"/>
      <c r="K671" s="30"/>
      <c r="L671" s="475"/>
    </row>
    <row r="672" spans="1:12">
      <c r="A672" s="463"/>
      <c r="B672" s="467"/>
      <c r="C672" s="468"/>
      <c r="D672" s="488"/>
      <c r="E672" s="491"/>
      <c r="F672" s="30"/>
      <c r="G672" s="30"/>
      <c r="H672" s="30"/>
      <c r="I672" s="30"/>
      <c r="J672" s="30"/>
      <c r="K672" s="30"/>
      <c r="L672" s="475"/>
    </row>
    <row r="673" spans="1:12" ht="12" customHeight="1">
      <c r="A673" s="463"/>
      <c r="B673" s="467"/>
      <c r="C673" s="468"/>
      <c r="D673" s="488"/>
      <c r="E673" s="491"/>
      <c r="F673" s="30"/>
      <c r="G673" s="30"/>
      <c r="H673" s="32"/>
      <c r="I673" s="48"/>
      <c r="J673" s="24"/>
      <c r="K673" s="25"/>
      <c r="L673" s="475"/>
    </row>
    <row r="674" spans="1:12" ht="12" customHeight="1">
      <c r="A674" s="463"/>
      <c r="B674" s="467"/>
      <c r="C674" s="468"/>
      <c r="D674" s="488"/>
      <c r="E674" s="491"/>
      <c r="F674" s="30"/>
      <c r="G674" s="30"/>
      <c r="H674" s="29"/>
      <c r="I674" s="2"/>
      <c r="J674" s="2"/>
      <c r="K674" s="25"/>
      <c r="L674" s="475"/>
    </row>
    <row r="675" spans="1:12" ht="12.75">
      <c r="A675" s="464"/>
      <c r="B675" s="469"/>
      <c r="C675" s="470"/>
      <c r="D675" s="489"/>
      <c r="E675" s="492"/>
      <c r="F675" s="30"/>
      <c r="G675" s="66"/>
      <c r="H675" s="66"/>
      <c r="I675" s="71"/>
      <c r="J675" s="59"/>
      <c r="K675" s="334">
        <v>1</v>
      </c>
      <c r="L675" s="475"/>
    </row>
    <row r="676" spans="1:12" ht="12.75">
      <c r="A676" s="1"/>
      <c r="B676" s="1"/>
      <c r="C676" s="1"/>
      <c r="D676" s="1"/>
      <c r="E676" s="1"/>
      <c r="F676" s="1"/>
      <c r="G676" s="67"/>
      <c r="H676" s="65"/>
      <c r="I676" s="1"/>
      <c r="J676" s="1"/>
      <c r="K676" s="1"/>
      <c r="L676" s="475"/>
    </row>
    <row r="677" spans="1:12" ht="12" customHeight="1">
      <c r="A677" s="484" t="s">
        <v>218</v>
      </c>
      <c r="B677" s="55"/>
      <c r="C677" s="55"/>
      <c r="D677" s="476" t="s">
        <v>331</v>
      </c>
      <c r="E677" s="31"/>
      <c r="F677" s="45"/>
      <c r="G677" s="45"/>
      <c r="H677" s="51"/>
      <c r="I677" s="30"/>
      <c r="J677" s="30"/>
      <c r="K677" s="30"/>
      <c r="L677" s="475"/>
    </row>
    <row r="678" spans="1:12" ht="12" customHeight="1">
      <c r="A678" s="484"/>
      <c r="B678" s="55"/>
      <c r="C678" s="55"/>
      <c r="D678" s="476"/>
      <c r="E678" s="31"/>
      <c r="F678" s="30"/>
      <c r="G678" s="30"/>
      <c r="H678" s="24"/>
      <c r="I678" s="34"/>
      <c r="J678" s="500"/>
      <c r="K678" s="501"/>
      <c r="L678" s="475"/>
    </row>
    <row r="679" spans="1:12" ht="14.25" customHeight="1">
      <c r="A679" s="484"/>
      <c r="B679" s="55"/>
      <c r="C679" s="55"/>
      <c r="D679" s="476"/>
      <c r="E679" s="31"/>
      <c r="F679" s="30"/>
      <c r="G679" s="30"/>
      <c r="H679" s="32"/>
      <c r="I679" s="48"/>
      <c r="J679" s="24"/>
      <c r="K679" s="25"/>
      <c r="L679" s="475"/>
    </row>
    <row r="680" spans="1:12" ht="15" customHeight="1">
      <c r="A680" s="484"/>
      <c r="B680" s="55"/>
      <c r="C680" s="55"/>
      <c r="D680" s="476"/>
      <c r="E680" s="31"/>
      <c r="F680" s="45"/>
      <c r="G680" s="45"/>
      <c r="H680" s="51"/>
      <c r="I680" s="30"/>
      <c r="J680" s="30"/>
      <c r="K680" s="30"/>
      <c r="L680" s="475"/>
    </row>
    <row r="681" spans="1:12" ht="16.5" customHeight="1">
      <c r="A681" s="484"/>
      <c r="B681" s="55"/>
      <c r="C681" s="55"/>
      <c r="D681" s="476"/>
      <c r="E681" s="31"/>
      <c r="F681" s="30"/>
      <c r="G681" s="30"/>
      <c r="H681" s="24"/>
      <c r="I681" s="34"/>
      <c r="J681" s="51"/>
      <c r="K681" s="51"/>
      <c r="L681" s="475"/>
    </row>
    <row r="682" spans="1:12" ht="1.5" hidden="1" customHeight="1">
      <c r="A682" s="484"/>
      <c r="B682" s="55"/>
      <c r="C682" s="55"/>
      <c r="D682" s="476"/>
      <c r="E682" s="1"/>
      <c r="F682" s="1"/>
      <c r="G682" s="56"/>
      <c r="H682" s="1"/>
      <c r="I682" s="1"/>
      <c r="J682" s="1"/>
      <c r="K682" s="1"/>
      <c r="L682" s="475"/>
    </row>
    <row r="683" spans="1:12" ht="12" customHeight="1">
      <c r="A683" s="484"/>
      <c r="B683" s="55"/>
      <c r="C683" s="55"/>
      <c r="D683" s="476"/>
      <c r="E683" s="31"/>
      <c r="F683" s="45"/>
      <c r="G683" s="45"/>
      <c r="H683" s="51"/>
      <c r="I683" s="30"/>
      <c r="J683" s="51">
        <v>1</v>
      </c>
      <c r="K683" s="334">
        <v>1</v>
      </c>
      <c r="L683" s="475"/>
    </row>
    <row r="684" spans="1:12" ht="12.75">
      <c r="A684" s="55"/>
      <c r="B684" s="55"/>
      <c r="C684" s="55"/>
      <c r="D684" s="54"/>
      <c r="E684" s="31"/>
      <c r="F684" s="30"/>
      <c r="G684" s="30"/>
      <c r="H684" s="24"/>
      <c r="I684" s="34"/>
      <c r="J684" s="500"/>
      <c r="K684" s="501"/>
      <c r="L684" s="475"/>
    </row>
    <row r="685" spans="1:12" ht="12.75">
      <c r="A685" s="484" t="s">
        <v>216</v>
      </c>
      <c r="B685" s="55"/>
      <c r="C685" s="55"/>
      <c r="D685" s="476" t="s">
        <v>215</v>
      </c>
      <c r="E685" s="31"/>
      <c r="F685" s="30"/>
      <c r="G685" s="30"/>
      <c r="H685" s="32"/>
      <c r="I685" s="33"/>
      <c r="J685" s="24"/>
      <c r="K685" s="32"/>
      <c r="L685" s="475"/>
    </row>
    <row r="686" spans="1:12" ht="12" customHeight="1">
      <c r="A686" s="484"/>
      <c r="B686" s="55"/>
      <c r="C686" s="55"/>
      <c r="D686" s="476"/>
      <c r="E686" s="31"/>
      <c r="F686" s="45"/>
      <c r="G686" s="45"/>
      <c r="H686" s="51"/>
      <c r="I686" s="30"/>
      <c r="J686" s="30"/>
      <c r="K686" s="30"/>
      <c r="L686" s="475"/>
    </row>
    <row r="687" spans="1:12" ht="12.75">
      <c r="A687" s="484"/>
      <c r="B687" s="55"/>
      <c r="C687" s="55"/>
      <c r="D687" s="476"/>
      <c r="E687" s="31"/>
      <c r="F687" s="30"/>
      <c r="G687" s="30"/>
      <c r="H687" s="24"/>
      <c r="I687" s="34"/>
      <c r="J687" s="500"/>
      <c r="K687" s="501"/>
      <c r="L687" s="475"/>
    </row>
    <row r="688" spans="1:12" ht="12" customHeight="1">
      <c r="A688" s="484"/>
      <c r="B688" s="55"/>
      <c r="C688" s="55"/>
      <c r="D688" s="476"/>
      <c r="E688" s="30"/>
      <c r="F688" s="30"/>
      <c r="G688" s="30"/>
      <c r="H688" s="30"/>
      <c r="I688" s="30"/>
      <c r="J688" s="30"/>
      <c r="K688" s="30"/>
      <c r="L688" s="475"/>
    </row>
    <row r="689" spans="1:12" ht="14.25" customHeight="1">
      <c r="A689" s="484"/>
      <c r="B689" s="55"/>
      <c r="C689" s="55"/>
      <c r="D689" s="476"/>
      <c r="E689" s="31"/>
      <c r="F689" s="45"/>
      <c r="G689" s="45"/>
      <c r="H689" s="57"/>
      <c r="I689" s="30"/>
      <c r="J689" s="30"/>
      <c r="K689" s="334">
        <v>1</v>
      </c>
      <c r="L689" s="475"/>
    </row>
    <row r="690" spans="1:12" ht="12.75" customHeight="1">
      <c r="A690" s="484"/>
      <c r="B690" s="55"/>
      <c r="C690" s="55"/>
      <c r="D690" s="476"/>
      <c r="E690" s="31"/>
      <c r="F690" s="30"/>
      <c r="G690" s="30"/>
      <c r="H690" s="24"/>
      <c r="I690" s="34"/>
      <c r="J690" s="58"/>
      <c r="K690" s="58"/>
      <c r="L690" s="475"/>
    </row>
    <row r="691" spans="1:12" ht="12" customHeight="1">
      <c r="A691" s="55"/>
      <c r="B691" s="1"/>
      <c r="C691" s="1"/>
      <c r="D691" s="54"/>
      <c r="E691" s="1"/>
      <c r="F691" s="1"/>
      <c r="G691" s="1"/>
      <c r="H691" s="1"/>
      <c r="I691" s="1"/>
      <c r="J691" s="1"/>
      <c r="K691" s="1"/>
      <c r="L691" s="475"/>
    </row>
    <row r="692" spans="1:12" ht="12.75" customHeight="1">
      <c r="L692" s="162"/>
    </row>
    <row r="693" spans="1:12" ht="30">
      <c r="A693" s="2"/>
      <c r="B693" s="2"/>
      <c r="C693" s="2"/>
      <c r="D693" s="2"/>
      <c r="E693" s="3"/>
      <c r="F693" s="3"/>
      <c r="G693" s="39"/>
      <c r="H693" s="39"/>
      <c r="I693" s="39"/>
      <c r="J693" s="39"/>
      <c r="K693" s="39"/>
      <c r="L693" s="162"/>
    </row>
    <row r="694" spans="1:12" ht="12" customHeight="1">
      <c r="A694" s="39"/>
      <c r="B694" s="39"/>
      <c r="C694" s="39"/>
      <c r="D694" s="39"/>
      <c r="E694" s="39"/>
      <c r="F694" s="39"/>
      <c r="G694" s="39"/>
      <c r="H694" s="39"/>
      <c r="I694" s="39"/>
      <c r="J694" s="39"/>
      <c r="K694" s="39"/>
      <c r="L694" s="162"/>
    </row>
    <row r="695" spans="1:12" ht="17.25" customHeight="1">
      <c r="A695" s="39"/>
      <c r="B695" s="39"/>
      <c r="C695" s="39"/>
      <c r="D695" s="39"/>
      <c r="E695" s="39"/>
      <c r="F695" s="39"/>
      <c r="G695" s="39"/>
      <c r="H695" s="39"/>
      <c r="I695" s="39"/>
      <c r="J695" s="39"/>
      <c r="K695" s="39"/>
      <c r="L695" s="162"/>
    </row>
    <row r="696" spans="1:12" ht="12" customHeight="1">
      <c r="A696" s="39"/>
      <c r="B696" s="39"/>
      <c r="C696" s="39"/>
      <c r="D696" s="39"/>
      <c r="E696" s="39"/>
      <c r="F696" s="39"/>
      <c r="G696" s="39"/>
      <c r="H696" s="39"/>
      <c r="I696" s="39"/>
      <c r="J696" s="39"/>
      <c r="K696" s="39"/>
      <c r="L696" s="162"/>
    </row>
    <row r="697" spans="1:12" ht="12" customHeight="1">
      <c r="A697" s="39"/>
      <c r="B697" s="39"/>
      <c r="C697" s="39"/>
      <c r="D697" s="39"/>
      <c r="E697" s="39"/>
      <c r="F697" s="39"/>
      <c r="G697" s="39"/>
      <c r="H697" s="39"/>
      <c r="I697" s="39"/>
      <c r="J697" s="39"/>
      <c r="K697" s="39"/>
      <c r="L697" s="162"/>
    </row>
    <row r="698" spans="1:12" ht="12" customHeight="1">
      <c r="A698" s="39"/>
      <c r="B698" s="39"/>
      <c r="C698" s="39"/>
      <c r="D698" s="39"/>
      <c r="E698" s="39"/>
      <c r="F698" s="39"/>
      <c r="G698" s="39"/>
      <c r="H698" s="39"/>
      <c r="I698" s="39"/>
      <c r="J698" s="39"/>
      <c r="K698" s="39"/>
      <c r="L698" s="162"/>
    </row>
    <row r="699" spans="1:12" ht="15.75">
      <c r="C699" s="4" t="s">
        <v>1</v>
      </c>
      <c r="D699" s="431" t="s">
        <v>2</v>
      </c>
      <c r="E699" s="431"/>
      <c r="F699" s="5"/>
      <c r="G699" s="5" t="s">
        <v>3</v>
      </c>
      <c r="H699" s="5"/>
      <c r="J699" s="6"/>
      <c r="K699" s="6"/>
      <c r="L699" s="162"/>
    </row>
    <row r="700" spans="1:12" ht="12" customHeight="1">
      <c r="C700" t="s">
        <v>4</v>
      </c>
      <c r="D700" s="432"/>
      <c r="E700" s="432"/>
      <c r="F700" s="432"/>
      <c r="J700" s="6"/>
      <c r="K700" s="164"/>
      <c r="L700" s="163"/>
    </row>
    <row r="701" spans="1:12" ht="12.75" customHeight="1">
      <c r="C701" t="s">
        <v>5</v>
      </c>
      <c r="D701" s="433" t="s">
        <v>6</v>
      </c>
      <c r="E701" s="433"/>
      <c r="F701" s="8"/>
      <c r="G701" s="8" t="s">
        <v>7</v>
      </c>
      <c r="H701" s="8"/>
      <c r="I701" s="9"/>
      <c r="J701" s="151"/>
      <c r="K701" s="165"/>
      <c r="L701" s="163"/>
    </row>
    <row r="702" spans="1:12" ht="12" customHeight="1">
      <c r="D702" s="10" t="s">
        <v>8</v>
      </c>
      <c r="E702" s="10"/>
      <c r="F702" s="10"/>
      <c r="G702" s="10"/>
      <c r="H702" s="10"/>
      <c r="I702" s="9"/>
      <c r="J702" s="11"/>
      <c r="K702" s="166"/>
      <c r="L702" s="163"/>
    </row>
    <row r="703" spans="1:12" ht="12" customHeight="1">
      <c r="D703" s="13"/>
      <c r="G703" s="435" t="s">
        <v>9</v>
      </c>
      <c r="H703" s="435"/>
      <c r="I703" s="435"/>
      <c r="J703" s="40" t="s">
        <v>19</v>
      </c>
      <c r="K703" s="164"/>
      <c r="L703" s="163"/>
    </row>
    <row r="704" spans="1:12" ht="15">
      <c r="G704" s="14"/>
      <c r="J704" s="15"/>
      <c r="K704" s="167"/>
      <c r="L704" s="163"/>
    </row>
    <row r="705" spans="1:12" ht="12" customHeight="1">
      <c r="A705" s="17"/>
      <c r="B705" s="17"/>
      <c r="C705" s="17"/>
      <c r="D705" s="17"/>
      <c r="G705" s="14"/>
      <c r="J705" s="6"/>
      <c r="K705" s="164"/>
      <c r="L705" s="163"/>
    </row>
    <row r="706" spans="1:12" ht="15">
      <c r="A706" s="17"/>
      <c r="B706" s="17"/>
      <c r="C706" s="17"/>
      <c r="D706" s="436" t="s">
        <v>10</v>
      </c>
      <c r="E706" s="436"/>
      <c r="F706" s="19"/>
      <c r="G706" s="14"/>
      <c r="H706" s="494"/>
      <c r="I706" s="494"/>
      <c r="J706" s="17"/>
      <c r="K706" s="17"/>
      <c r="L706" s="163"/>
    </row>
    <row r="707" spans="1:12" ht="11.25" customHeight="1">
      <c r="A707" s="17"/>
      <c r="B707" s="17"/>
      <c r="C707" s="17"/>
      <c r="D707" s="13"/>
      <c r="E707" s="17"/>
      <c r="F707" s="17"/>
      <c r="G707" s="14"/>
      <c r="H707" s="22"/>
      <c r="I707" s="20"/>
      <c r="J707" s="17"/>
      <c r="K707" s="17"/>
      <c r="L707" s="39"/>
    </row>
    <row r="708" spans="1:12">
      <c r="A708" s="418" t="s">
        <v>0</v>
      </c>
      <c r="B708" s="418"/>
      <c r="C708" s="418"/>
      <c r="D708" s="418" t="s">
        <v>11</v>
      </c>
      <c r="E708" s="418" t="s">
        <v>12</v>
      </c>
      <c r="F708" s="429" t="s">
        <v>13</v>
      </c>
      <c r="G708" s="429" t="s">
        <v>13</v>
      </c>
      <c r="H708" s="429" t="s">
        <v>14</v>
      </c>
      <c r="I708" s="418" t="s">
        <v>15</v>
      </c>
      <c r="J708" s="418" t="s">
        <v>16</v>
      </c>
      <c r="K708" s="418" t="s">
        <v>17</v>
      </c>
      <c r="L708" s="418" t="s">
        <v>18</v>
      </c>
    </row>
    <row r="709" spans="1:12">
      <c r="A709" s="418"/>
      <c r="B709" s="418"/>
      <c r="C709" s="418"/>
      <c r="D709" s="418"/>
      <c r="E709" s="418"/>
      <c r="F709" s="430"/>
      <c r="G709" s="430"/>
      <c r="H709" s="430"/>
      <c r="I709" s="418"/>
      <c r="J709" s="418"/>
      <c r="K709" s="418"/>
      <c r="L709" s="418"/>
    </row>
    <row r="710" spans="1:12" ht="16.5" customHeight="1">
      <c r="A710" s="462" t="s">
        <v>334</v>
      </c>
      <c r="B710" s="465"/>
      <c r="C710" s="466"/>
      <c r="D710" s="471" t="s">
        <v>338</v>
      </c>
      <c r="E710" s="47"/>
      <c r="F710" s="45"/>
      <c r="G710" s="45"/>
      <c r="H710" s="30"/>
      <c r="I710" s="30"/>
      <c r="J710" s="30"/>
      <c r="K710" s="30"/>
      <c r="L710" s="439"/>
    </row>
    <row r="711" spans="1:12" ht="14.25" customHeight="1">
      <c r="A711" s="463"/>
      <c r="B711" s="467"/>
      <c r="C711" s="468"/>
      <c r="D711" s="472"/>
      <c r="E711" s="47"/>
      <c r="F711" s="30">
        <f>7.85*4</f>
        <v>31.4</v>
      </c>
      <c r="G711" s="30"/>
      <c r="H711" s="30"/>
      <c r="I711" s="30"/>
      <c r="J711" s="30"/>
      <c r="K711" s="30"/>
      <c r="L711" s="475"/>
    </row>
    <row r="712" spans="1:12" ht="12.75">
      <c r="A712" s="463"/>
      <c r="B712" s="467"/>
      <c r="C712" s="468"/>
      <c r="D712" s="472"/>
      <c r="E712" s="47"/>
      <c r="F712" s="30">
        <f>17.95*2</f>
        <v>35.9</v>
      </c>
      <c r="G712" s="30"/>
      <c r="H712" s="32"/>
      <c r="I712" s="46"/>
      <c r="J712" s="24"/>
      <c r="K712" s="81"/>
      <c r="L712" s="475"/>
    </row>
    <row r="713" spans="1:12" ht="12.75">
      <c r="A713" s="463"/>
      <c r="B713" s="467"/>
      <c r="C713" s="468"/>
      <c r="D713" s="472"/>
      <c r="E713" s="47"/>
      <c r="F713" s="30">
        <f>33.85*2</f>
        <v>67.7</v>
      </c>
      <c r="G713" s="30">
        <f>F711+F712+F713</f>
        <v>135</v>
      </c>
      <c r="H713" s="30">
        <v>2.48</v>
      </c>
      <c r="I713" s="30">
        <f>F713+F712+F711</f>
        <v>135</v>
      </c>
      <c r="J713" s="2"/>
      <c r="K713" s="81"/>
      <c r="L713" s="475"/>
    </row>
    <row r="714" spans="1:12" ht="12.75">
      <c r="A714" s="463"/>
      <c r="B714" s="467"/>
      <c r="C714" s="468"/>
      <c r="D714" s="472"/>
      <c r="E714" s="47"/>
      <c r="F714" s="30"/>
      <c r="G714" s="30"/>
      <c r="H714" s="24"/>
      <c r="I714" s="30"/>
      <c r="J714" s="496"/>
      <c r="K714" s="497"/>
      <c r="L714" s="475"/>
    </row>
    <row r="715" spans="1:12" ht="12.75">
      <c r="A715" s="463"/>
      <c r="B715" s="467"/>
      <c r="C715" s="468"/>
      <c r="D715" s="472"/>
      <c r="E715" s="47"/>
      <c r="F715" s="26"/>
      <c r="G715" s="26"/>
      <c r="H715" s="27"/>
      <c r="I715" s="28"/>
      <c r="J715" s="29"/>
      <c r="K715" s="121">
        <f>I713</f>
        <v>135</v>
      </c>
      <c r="L715" s="475"/>
    </row>
    <row r="716" spans="1:12" ht="12.75" customHeight="1">
      <c r="A716" s="464"/>
      <c r="B716" s="469"/>
      <c r="C716" s="470"/>
      <c r="D716" s="473"/>
      <c r="E716" s="82"/>
      <c r="F716" s="29"/>
      <c r="G716" s="29"/>
      <c r="H716" s="29"/>
      <c r="I716" s="29"/>
      <c r="J716" s="29"/>
      <c r="K716" s="29"/>
      <c r="L716" s="475"/>
    </row>
    <row r="717" spans="1:12" ht="12.75">
      <c r="A717" s="55"/>
      <c r="B717" s="75"/>
      <c r="C717" s="76"/>
      <c r="D717" s="74"/>
      <c r="E717" s="30"/>
      <c r="F717" s="30"/>
      <c r="G717" s="30"/>
      <c r="H717" s="30"/>
      <c r="I717" s="30"/>
      <c r="J717" s="30"/>
      <c r="K717" s="30"/>
      <c r="L717" s="475"/>
    </row>
    <row r="718" spans="1:12" ht="12.75" customHeight="1">
      <c r="A718" s="462" t="s">
        <v>335</v>
      </c>
      <c r="B718" s="77"/>
      <c r="C718" s="78"/>
      <c r="D718" s="471" t="s">
        <v>340</v>
      </c>
      <c r="E718" s="30"/>
      <c r="F718" s="30">
        <f>7.85*4</f>
        <v>31.4</v>
      </c>
      <c r="G718" s="30"/>
      <c r="H718" s="30"/>
      <c r="I718" s="30"/>
      <c r="J718" s="43"/>
      <c r="K718" s="30"/>
      <c r="L718" s="475"/>
    </row>
    <row r="719" spans="1:12" ht="12.75" customHeight="1">
      <c r="A719" s="463"/>
      <c r="B719" s="77"/>
      <c r="C719" s="78"/>
      <c r="D719" s="472"/>
      <c r="E719" s="30"/>
      <c r="F719" s="30">
        <f>17.95*2</f>
        <v>35.9</v>
      </c>
      <c r="G719" s="30"/>
      <c r="H719" s="32"/>
      <c r="I719" s="325"/>
      <c r="J719" s="30"/>
      <c r="K719" s="30"/>
      <c r="L719" s="475"/>
    </row>
    <row r="720" spans="1:12" ht="12.75">
      <c r="A720" s="463"/>
      <c r="B720" s="77"/>
      <c r="C720" s="78"/>
      <c r="D720" s="472"/>
      <c r="E720" s="30"/>
      <c r="F720" s="30">
        <f>33.85*2</f>
        <v>67.7</v>
      </c>
      <c r="G720" s="30">
        <f>F718+F719+F720</f>
        <v>135</v>
      </c>
      <c r="H720" s="30">
        <v>2.48</v>
      </c>
      <c r="I720" s="30">
        <f>F720+F719+F718</f>
        <v>135</v>
      </c>
      <c r="J720" s="24"/>
      <c r="K720" s="81"/>
      <c r="L720" s="475"/>
    </row>
    <row r="721" spans="1:12" ht="12.75">
      <c r="A721" s="463"/>
      <c r="B721" s="79"/>
      <c r="C721" s="80"/>
      <c r="D721" s="472"/>
      <c r="E721" s="30"/>
      <c r="F721" s="30"/>
      <c r="G721" s="30"/>
      <c r="H721" s="2"/>
      <c r="I721" s="2">
        <v>1.7</v>
      </c>
      <c r="J721" s="2"/>
      <c r="K721" s="161">
        <f>I720*I721</f>
        <v>229.5</v>
      </c>
      <c r="L721" s="475"/>
    </row>
    <row r="722" spans="1:12" ht="12.75">
      <c r="A722" s="464"/>
      <c r="B722" s="30"/>
      <c r="C722" s="30"/>
      <c r="D722" s="472"/>
      <c r="E722" s="30"/>
      <c r="F722" s="30"/>
      <c r="G722" s="30"/>
      <c r="H722" s="24"/>
      <c r="I722" s="34"/>
      <c r="J722" s="498"/>
      <c r="K722" s="499"/>
      <c r="L722" s="475"/>
    </row>
    <row r="723" spans="1:12" ht="12" customHeight="1">
      <c r="A723" s="30"/>
      <c r="B723" s="30"/>
      <c r="C723" s="30"/>
      <c r="D723" s="35"/>
      <c r="E723" s="82"/>
      <c r="F723" s="24"/>
      <c r="G723" s="24"/>
      <c r="H723" s="24"/>
      <c r="I723" s="24"/>
      <c r="J723" s="36"/>
      <c r="K723" s="81"/>
      <c r="L723" s="475"/>
    </row>
    <row r="724" spans="1:12" ht="12" customHeight="1">
      <c r="A724" s="462" t="s">
        <v>336</v>
      </c>
      <c r="B724" s="465"/>
      <c r="C724" s="466"/>
      <c r="D724" s="485" t="s">
        <v>341</v>
      </c>
      <c r="E724" s="30"/>
      <c r="F724" s="30">
        <f>7.85*4</f>
        <v>31.4</v>
      </c>
      <c r="G724" s="30"/>
      <c r="H724" s="30"/>
      <c r="I724" s="30"/>
      <c r="J724" s="43"/>
      <c r="K724" s="30"/>
      <c r="L724" s="475"/>
    </row>
    <row r="725" spans="1:12" ht="12.75">
      <c r="A725" s="463"/>
      <c r="B725" s="467"/>
      <c r="C725" s="468"/>
      <c r="D725" s="486"/>
      <c r="E725" s="30"/>
      <c r="F725" s="30">
        <f>17.95*2</f>
        <v>35.9</v>
      </c>
      <c r="G725" s="30"/>
      <c r="H725" s="32"/>
      <c r="I725" s="325"/>
      <c r="J725" s="30"/>
      <c r="K725" s="30"/>
      <c r="L725" s="475"/>
    </row>
    <row r="726" spans="1:12" ht="12.75">
      <c r="A726" s="463"/>
      <c r="B726" s="467"/>
      <c r="C726" s="468"/>
      <c r="D726" s="486"/>
      <c r="E726" s="30"/>
      <c r="F726" s="30">
        <f>33.85*2</f>
        <v>67.7</v>
      </c>
      <c r="G726" s="30">
        <f>F724+F725+F726</f>
        <v>135</v>
      </c>
      <c r="H726" s="30">
        <v>2.48</v>
      </c>
      <c r="I726" s="30">
        <f>F726+F725+F724</f>
        <v>135</v>
      </c>
      <c r="J726" s="24"/>
      <c r="K726" s="132"/>
      <c r="L726" s="475"/>
    </row>
    <row r="727" spans="1:12" ht="12.75">
      <c r="A727" s="463"/>
      <c r="B727" s="467"/>
      <c r="C727" s="468"/>
      <c r="D727" s="486"/>
      <c r="E727" s="30"/>
      <c r="F727" s="30"/>
      <c r="G727" s="30"/>
      <c r="H727" s="2"/>
      <c r="I727" s="2">
        <v>1.7</v>
      </c>
      <c r="J727" s="2"/>
      <c r="K727" s="161">
        <f>I726*I727</f>
        <v>229.5</v>
      </c>
      <c r="L727" s="475"/>
    </row>
    <row r="728" spans="1:12" ht="12.75">
      <c r="A728" s="464"/>
      <c r="B728" s="469"/>
      <c r="C728" s="470"/>
      <c r="D728" s="486"/>
      <c r="E728" s="30"/>
      <c r="F728" s="30"/>
      <c r="G728" s="30"/>
      <c r="H728" s="24"/>
      <c r="I728" s="34"/>
      <c r="J728" s="500"/>
      <c r="K728" s="501"/>
      <c r="L728" s="475"/>
    </row>
    <row r="729" spans="1:12" ht="12" customHeight="1">
      <c r="A729" s="1"/>
      <c r="B729" s="1"/>
      <c r="C729" s="1"/>
      <c r="D729" s="487"/>
      <c r="E729" s="1"/>
      <c r="F729" s="1"/>
      <c r="G729" s="1"/>
      <c r="H729" s="1"/>
      <c r="I729" s="1"/>
      <c r="J729" s="1"/>
      <c r="K729" s="119"/>
      <c r="L729" s="475"/>
    </row>
    <row r="730" spans="1:12">
      <c r="A730" s="462" t="s">
        <v>337</v>
      </c>
      <c r="B730" s="465"/>
      <c r="C730" s="466"/>
      <c r="D730" s="471" t="s">
        <v>342</v>
      </c>
      <c r="E730" s="30"/>
      <c r="F730" s="30">
        <f>7.85*4</f>
        <v>31.4</v>
      </c>
      <c r="G730" s="30"/>
      <c r="H730" s="30"/>
      <c r="I730" s="30"/>
      <c r="J730" s="43"/>
      <c r="K730" s="30"/>
      <c r="L730" s="475"/>
    </row>
    <row r="731" spans="1:12" ht="12" customHeight="1">
      <c r="A731" s="463"/>
      <c r="B731" s="467"/>
      <c r="C731" s="468"/>
      <c r="D731" s="488"/>
      <c r="E731" s="30"/>
      <c r="F731" s="30">
        <f>17.95*2</f>
        <v>35.9</v>
      </c>
      <c r="G731" s="30"/>
      <c r="H731" s="32"/>
      <c r="I731" s="325"/>
      <c r="J731" s="30"/>
      <c r="K731" s="30"/>
      <c r="L731" s="475"/>
    </row>
    <row r="732" spans="1:12" ht="12" customHeight="1">
      <c r="A732" s="463"/>
      <c r="B732" s="467"/>
      <c r="C732" s="468"/>
      <c r="D732" s="488"/>
      <c r="E732" s="30"/>
      <c r="F732" s="30">
        <f>33.85*2</f>
        <v>67.7</v>
      </c>
      <c r="G732" s="30">
        <f>F730+F731+F732</f>
        <v>135</v>
      </c>
      <c r="H732" s="30">
        <v>2.48</v>
      </c>
      <c r="I732" s="30">
        <f>F732+F731+F730</f>
        <v>135</v>
      </c>
      <c r="J732" s="24">
        <v>0.15</v>
      </c>
      <c r="K732" s="132"/>
      <c r="L732" s="475"/>
    </row>
    <row r="733" spans="1:12" ht="12.75">
      <c r="A733" s="463"/>
      <c r="B733" s="467"/>
      <c r="C733" s="468"/>
      <c r="D733" s="488"/>
      <c r="E733" s="30"/>
      <c r="F733" s="30"/>
      <c r="G733" s="30"/>
      <c r="H733" s="2"/>
      <c r="I733" s="2">
        <v>1.7</v>
      </c>
      <c r="J733" s="2"/>
      <c r="K733" s="121">
        <f>I732*I733*J732</f>
        <v>34.424999999999997</v>
      </c>
      <c r="L733" s="475"/>
    </row>
    <row r="734" spans="1:12" ht="12.75">
      <c r="A734" s="464"/>
      <c r="B734" s="469"/>
      <c r="C734" s="470"/>
      <c r="D734" s="489"/>
      <c r="E734" s="30"/>
      <c r="F734" s="30"/>
      <c r="G734" s="30"/>
      <c r="H734" s="24"/>
      <c r="I734" s="34"/>
      <c r="J734" s="68"/>
      <c r="K734" s="69"/>
      <c r="L734" s="475"/>
    </row>
    <row r="735" spans="1:12" ht="12.75">
      <c r="A735" s="1"/>
      <c r="B735" s="1"/>
      <c r="C735" s="1"/>
      <c r="D735" s="1"/>
      <c r="E735" s="1"/>
      <c r="F735" s="1"/>
      <c r="G735" s="1"/>
      <c r="H735" s="1"/>
      <c r="I735" s="1"/>
      <c r="J735" s="1"/>
      <c r="K735" s="119">
        <v>12</v>
      </c>
      <c r="L735" s="475"/>
    </row>
    <row r="736" spans="1:12">
      <c r="A736" s="462"/>
      <c r="B736" s="465"/>
      <c r="C736" s="466"/>
      <c r="D736" s="471"/>
      <c r="E736" s="490"/>
      <c r="F736" s="49"/>
      <c r="G736" s="30"/>
      <c r="H736" s="30"/>
      <c r="I736" s="30"/>
      <c r="J736" s="30"/>
      <c r="K736" s="30"/>
      <c r="L736" s="475"/>
    </row>
    <row r="737" spans="1:12" ht="12" customHeight="1">
      <c r="A737" s="463"/>
      <c r="B737" s="467"/>
      <c r="C737" s="468"/>
      <c r="D737" s="488"/>
      <c r="E737" s="491"/>
      <c r="F737" s="30"/>
      <c r="G737" s="30"/>
      <c r="H737" s="32"/>
      <c r="I737" s="123"/>
      <c r="J737" s="24"/>
      <c r="K737" s="32"/>
      <c r="L737" s="475"/>
    </row>
    <row r="738" spans="1:12" ht="12" customHeight="1">
      <c r="A738" s="463"/>
      <c r="B738" s="467"/>
      <c r="C738" s="468"/>
      <c r="D738" s="488"/>
      <c r="E738" s="491"/>
      <c r="F738" s="30"/>
      <c r="G738" s="30"/>
      <c r="H738" s="29"/>
      <c r="I738" s="29"/>
      <c r="J738" s="29"/>
      <c r="K738" s="32"/>
      <c r="L738" s="475"/>
    </row>
    <row r="739" spans="1:12" ht="12" customHeight="1">
      <c r="A739" s="463"/>
      <c r="B739" s="467"/>
      <c r="C739" s="468"/>
      <c r="D739" s="488"/>
      <c r="E739" s="491"/>
      <c r="F739" s="30"/>
      <c r="G739" s="30"/>
      <c r="H739" s="24"/>
      <c r="I739" s="34"/>
      <c r="J739" s="493"/>
      <c r="K739" s="493"/>
      <c r="L739" s="475"/>
    </row>
    <row r="740" spans="1:12">
      <c r="A740" s="464"/>
      <c r="B740" s="469"/>
      <c r="C740" s="470"/>
      <c r="D740" s="489"/>
      <c r="E740" s="492"/>
      <c r="F740" s="30"/>
      <c r="G740" s="30"/>
      <c r="H740" s="30"/>
      <c r="I740" s="30"/>
      <c r="J740" s="30"/>
      <c r="K740" s="30"/>
      <c r="L740" s="475"/>
    </row>
    <row r="741" spans="1:12" ht="12.75">
      <c r="A741" s="1"/>
      <c r="B741" s="1"/>
      <c r="C741" s="1"/>
      <c r="D741" s="1"/>
      <c r="E741" s="1"/>
      <c r="F741" s="1"/>
      <c r="G741" s="1"/>
      <c r="H741" s="1"/>
      <c r="I741" s="1"/>
      <c r="J741" s="1"/>
      <c r="K741" s="119">
        <v>8</v>
      </c>
      <c r="L741" s="475"/>
    </row>
    <row r="742" spans="1:12">
      <c r="A742" s="484"/>
      <c r="B742" s="484"/>
      <c r="C742" s="484"/>
      <c r="D742" s="482"/>
      <c r="E742" s="474"/>
      <c r="F742" s="49"/>
      <c r="G742" s="30"/>
      <c r="H742" s="30"/>
      <c r="I742" s="30"/>
      <c r="J742" s="30"/>
      <c r="K742" s="30"/>
      <c r="L742" s="475"/>
    </row>
    <row r="743" spans="1:12" ht="12" customHeight="1">
      <c r="A743" s="484"/>
      <c r="B743" s="484"/>
      <c r="C743" s="484"/>
      <c r="D743" s="482"/>
      <c r="E743" s="474"/>
      <c r="F743" s="30"/>
      <c r="G743" s="30"/>
      <c r="H743" s="32"/>
      <c r="I743" s="83"/>
      <c r="J743" s="24"/>
      <c r="K743" s="32"/>
      <c r="L743" s="475"/>
    </row>
    <row r="744" spans="1:12" ht="12" customHeight="1">
      <c r="A744" s="484"/>
      <c r="B744" s="484"/>
      <c r="C744" s="484"/>
      <c r="D744" s="482"/>
      <c r="E744" s="474"/>
      <c r="F744" s="30"/>
      <c r="G744" s="30"/>
      <c r="H744" s="29"/>
      <c r="I744" s="29"/>
      <c r="J744" s="29"/>
      <c r="K744" s="32"/>
      <c r="L744" s="475"/>
    </row>
    <row r="745" spans="1:12" ht="12" customHeight="1">
      <c r="A745" s="484"/>
      <c r="B745" s="484"/>
      <c r="C745" s="484"/>
      <c r="D745" s="482"/>
      <c r="E745" s="474"/>
      <c r="F745" s="30"/>
      <c r="G745" s="30"/>
      <c r="H745" s="24"/>
      <c r="I745" s="34"/>
      <c r="J745" s="493"/>
      <c r="K745" s="493"/>
      <c r="L745" s="475"/>
    </row>
    <row r="746" spans="1:12" ht="12.75" customHeight="1">
      <c r="A746" s="484"/>
      <c r="B746" s="484"/>
      <c r="C746" s="484"/>
      <c r="D746" s="482"/>
      <c r="E746" s="30"/>
      <c r="F746" s="30"/>
      <c r="G746" s="30"/>
      <c r="H746" s="30"/>
      <c r="I746" s="30"/>
      <c r="J746" s="30"/>
      <c r="K746" s="30"/>
      <c r="L746" s="475"/>
    </row>
    <row r="747" spans="1:12" ht="12.75">
      <c r="A747" s="484"/>
      <c r="B747" s="484"/>
      <c r="C747" s="484"/>
      <c r="D747" s="482"/>
      <c r="E747" s="1"/>
      <c r="F747" s="1"/>
      <c r="G747" s="1"/>
      <c r="H747" s="1"/>
      <c r="I747" s="1"/>
      <c r="J747" s="1"/>
      <c r="K747" s="119">
        <v>4</v>
      </c>
      <c r="L747" s="475"/>
    </row>
    <row r="748" spans="1:12" ht="29.25" customHeight="1">
      <c r="A748" s="1"/>
      <c r="B748" s="1"/>
      <c r="C748" s="1"/>
      <c r="D748" s="1"/>
      <c r="E748" s="1"/>
      <c r="F748" s="1"/>
      <c r="G748" s="1"/>
      <c r="H748" s="1"/>
      <c r="I748" s="1"/>
      <c r="J748" s="1"/>
      <c r="K748" s="1"/>
      <c r="L748" s="475"/>
    </row>
    <row r="749" spans="1:12" ht="12" customHeight="1">
      <c r="A749" s="484"/>
      <c r="B749" s="484"/>
      <c r="C749" s="484"/>
      <c r="D749" s="482"/>
      <c r="E749" s="474"/>
      <c r="F749" s="49"/>
      <c r="G749" s="30"/>
      <c r="H749" s="30"/>
      <c r="I749" s="30"/>
      <c r="J749" s="30"/>
      <c r="K749" s="30"/>
      <c r="L749" s="475"/>
    </row>
    <row r="750" spans="1:12" ht="12" customHeight="1">
      <c r="A750" s="484"/>
      <c r="B750" s="484"/>
      <c r="C750" s="484"/>
      <c r="D750" s="482"/>
      <c r="E750" s="474"/>
      <c r="F750" s="30"/>
      <c r="G750" s="30"/>
      <c r="H750" s="30"/>
      <c r="I750" s="30"/>
      <c r="J750" s="30"/>
      <c r="K750" s="30"/>
      <c r="L750" s="475"/>
    </row>
    <row r="751" spans="1:12" ht="12" customHeight="1">
      <c r="A751" s="484"/>
      <c r="B751" s="484"/>
      <c r="C751" s="484"/>
      <c r="D751" s="482"/>
      <c r="E751" s="474"/>
      <c r="F751" s="30"/>
      <c r="G751" s="30"/>
      <c r="H751" s="32"/>
      <c r="I751" s="123"/>
      <c r="J751" s="24"/>
      <c r="K751" s="32"/>
      <c r="L751" s="475"/>
    </row>
    <row r="752" spans="1:12" ht="12.75">
      <c r="A752" s="484"/>
      <c r="B752" s="484"/>
      <c r="C752" s="484"/>
      <c r="D752" s="482"/>
      <c r="E752" s="474"/>
      <c r="F752" s="30"/>
      <c r="G752" s="30"/>
      <c r="H752" s="29"/>
      <c r="I752" s="29"/>
      <c r="J752" s="29"/>
      <c r="K752" s="32"/>
      <c r="L752" s="475"/>
    </row>
    <row r="753" spans="1:12" ht="12.75">
      <c r="A753" s="484"/>
      <c r="B753" s="484"/>
      <c r="C753" s="484"/>
      <c r="D753" s="482"/>
      <c r="E753" s="30"/>
      <c r="F753" s="30"/>
      <c r="G753" s="30"/>
      <c r="H753" s="24"/>
      <c r="I753" s="34"/>
      <c r="J753" s="493"/>
      <c r="K753" s="493"/>
      <c r="L753" s="475"/>
    </row>
    <row r="754" spans="1:12" ht="12" customHeight="1">
      <c r="A754" s="484"/>
      <c r="B754" s="484"/>
      <c r="C754" s="484"/>
      <c r="D754" s="482"/>
      <c r="E754" s="1"/>
      <c r="F754" s="1"/>
      <c r="G754" s="30"/>
      <c r="H754" s="30"/>
      <c r="I754" s="30"/>
      <c r="J754" s="30"/>
      <c r="K754" s="30"/>
      <c r="L754" s="475"/>
    </row>
    <row r="755" spans="1:12" ht="12" customHeight="1">
      <c r="G755" s="1"/>
      <c r="H755" s="1"/>
      <c r="I755" s="1"/>
      <c r="J755" s="1"/>
      <c r="K755" s="170">
        <v>4</v>
      </c>
      <c r="L755" s="475"/>
    </row>
    <row r="756" spans="1:12" ht="12" customHeight="1">
      <c r="L756" s="162"/>
    </row>
    <row r="757" spans="1:12" ht="12" customHeight="1">
      <c r="L757" s="162"/>
    </row>
    <row r="758" spans="1:12" ht="30">
      <c r="A758" s="2"/>
      <c r="B758" s="2"/>
      <c r="C758" s="2"/>
      <c r="D758" s="2"/>
      <c r="E758" s="3"/>
      <c r="F758" s="3"/>
      <c r="G758" s="39"/>
      <c r="H758" s="39"/>
      <c r="I758" s="39"/>
      <c r="J758" s="39"/>
      <c r="K758" s="39"/>
      <c r="L758" s="162"/>
    </row>
    <row r="759" spans="1:12" ht="12" customHeight="1">
      <c r="A759" s="39"/>
      <c r="B759" s="39"/>
      <c r="C759" s="39"/>
      <c r="D759" s="39"/>
      <c r="E759" s="39"/>
      <c r="F759" s="39"/>
      <c r="G759" s="39"/>
      <c r="H759" s="39"/>
      <c r="I759" s="39"/>
      <c r="J759" s="39"/>
      <c r="K759" s="39"/>
      <c r="L759" s="162"/>
    </row>
    <row r="760" spans="1:12" ht="30">
      <c r="A760" s="39"/>
      <c r="B760" s="39"/>
      <c r="C760" s="39"/>
      <c r="D760" s="39"/>
      <c r="E760" s="39"/>
      <c r="F760" s="39"/>
      <c r="G760" s="39"/>
      <c r="H760" s="39"/>
      <c r="I760" s="39"/>
      <c r="J760" s="39"/>
      <c r="K760" s="39"/>
      <c r="L760" s="162"/>
    </row>
    <row r="761" spans="1:12" ht="12" customHeight="1">
      <c r="A761" s="39"/>
      <c r="B761" s="39"/>
      <c r="C761" s="39"/>
      <c r="D761" s="39"/>
      <c r="E761" s="39"/>
      <c r="F761" s="39"/>
      <c r="G761" s="39"/>
      <c r="H761" s="39"/>
      <c r="I761" s="39"/>
      <c r="J761" s="39"/>
      <c r="K761" s="39"/>
      <c r="L761" s="162"/>
    </row>
    <row r="762" spans="1:12" ht="12" customHeight="1">
      <c r="A762" s="39"/>
      <c r="B762" s="39"/>
      <c r="C762" s="39"/>
      <c r="D762" s="39"/>
      <c r="E762" s="39"/>
      <c r="F762" s="39"/>
      <c r="G762" s="39"/>
      <c r="H762" s="39"/>
      <c r="I762" s="39"/>
      <c r="J762" s="39"/>
      <c r="K762" s="39"/>
      <c r="L762" s="162"/>
    </row>
    <row r="763" spans="1:12" ht="12" customHeight="1">
      <c r="A763" s="39"/>
      <c r="B763" s="39"/>
      <c r="C763" s="39"/>
      <c r="D763" s="39"/>
      <c r="E763" s="39"/>
      <c r="F763" s="39"/>
      <c r="G763" s="39"/>
      <c r="H763" s="39"/>
      <c r="I763" s="39"/>
      <c r="J763" s="39"/>
      <c r="K763" s="39"/>
      <c r="L763" s="162"/>
    </row>
    <row r="764" spans="1:12" ht="15.75">
      <c r="C764" s="4" t="s">
        <v>1</v>
      </c>
      <c r="D764" s="431" t="s">
        <v>2</v>
      </c>
      <c r="E764" s="431"/>
      <c r="F764" s="5"/>
      <c r="G764" s="5" t="s">
        <v>3</v>
      </c>
      <c r="H764" s="5"/>
      <c r="J764" s="6"/>
      <c r="K764" s="6"/>
      <c r="L764" s="163"/>
    </row>
    <row r="765" spans="1:12" ht="12" customHeight="1">
      <c r="C765" t="s">
        <v>4</v>
      </c>
      <c r="D765" s="432"/>
      <c r="E765" s="432"/>
      <c r="F765" s="432"/>
      <c r="J765" s="6"/>
      <c r="K765" s="6"/>
      <c r="L765" s="163"/>
    </row>
    <row r="766" spans="1:12" ht="12" customHeight="1">
      <c r="C766" t="s">
        <v>5</v>
      </c>
      <c r="D766" s="433" t="s">
        <v>6</v>
      </c>
      <c r="E766" s="433"/>
      <c r="F766" s="8"/>
      <c r="G766" s="8" t="s">
        <v>7</v>
      </c>
      <c r="H766" s="8"/>
      <c r="I766" s="9"/>
      <c r="J766" s="151"/>
      <c r="K766" s="151"/>
      <c r="L766" s="163"/>
    </row>
    <row r="767" spans="1:12" ht="12" customHeight="1">
      <c r="D767" s="434" t="s">
        <v>8</v>
      </c>
      <c r="E767" s="434"/>
      <c r="F767" s="10"/>
      <c r="G767" s="10"/>
      <c r="H767" s="10"/>
      <c r="I767" s="9"/>
      <c r="J767" s="11"/>
      <c r="K767" s="11"/>
      <c r="L767" s="163"/>
    </row>
    <row r="768" spans="1:12" ht="15">
      <c r="D768" s="13"/>
      <c r="G768" s="435" t="s">
        <v>9</v>
      </c>
      <c r="H768" s="435"/>
      <c r="I768" s="435"/>
      <c r="J768" s="40" t="s">
        <v>19</v>
      </c>
      <c r="K768" s="6"/>
      <c r="L768" s="163"/>
    </row>
    <row r="769" spans="1:12" ht="15">
      <c r="G769" s="14"/>
      <c r="J769" s="15"/>
      <c r="K769" s="15"/>
      <c r="L769" s="163"/>
    </row>
    <row r="770" spans="1:12" ht="15">
      <c r="A770" s="17"/>
      <c r="B770" s="17"/>
      <c r="C770" s="17"/>
      <c r="D770" s="17"/>
      <c r="G770" s="14"/>
      <c r="J770" s="6"/>
      <c r="K770" s="6"/>
      <c r="L770" s="163"/>
    </row>
    <row r="771" spans="1:12" ht="15">
      <c r="A771" s="17"/>
      <c r="B771" s="17"/>
      <c r="C771" s="17"/>
      <c r="D771" s="436" t="s">
        <v>10</v>
      </c>
      <c r="E771" s="436"/>
      <c r="F771" s="19"/>
      <c r="G771" s="14"/>
      <c r="H771" s="494"/>
      <c r="I771" s="494"/>
      <c r="J771" s="17"/>
      <c r="K771" s="17"/>
      <c r="L771" s="163"/>
    </row>
    <row r="772" spans="1:12" ht="15" customHeight="1">
      <c r="A772" s="17"/>
      <c r="B772" s="17"/>
      <c r="C772" s="17"/>
      <c r="D772" s="13"/>
      <c r="E772" s="17"/>
      <c r="F772" s="17"/>
      <c r="G772" s="14"/>
      <c r="H772" s="20"/>
      <c r="I772" s="21"/>
      <c r="J772" s="17"/>
      <c r="K772" s="17"/>
      <c r="L772" s="39"/>
    </row>
    <row r="773" spans="1:12" ht="15.75" customHeight="1">
      <c r="A773" s="17"/>
      <c r="B773" s="17"/>
      <c r="C773" s="17"/>
      <c r="D773" s="13"/>
      <c r="E773" s="17"/>
      <c r="F773" s="17"/>
      <c r="G773" s="14"/>
      <c r="H773" s="22"/>
      <c r="I773" s="20"/>
      <c r="J773" s="17"/>
      <c r="K773" s="17"/>
      <c r="L773" s="39"/>
    </row>
    <row r="774" spans="1:12">
      <c r="A774" s="418" t="s">
        <v>0</v>
      </c>
      <c r="B774" s="418"/>
      <c r="C774" s="418"/>
      <c r="D774" s="418" t="s">
        <v>11</v>
      </c>
      <c r="E774" s="418" t="s">
        <v>12</v>
      </c>
      <c r="F774" s="429" t="s">
        <v>13</v>
      </c>
      <c r="G774" s="429" t="s">
        <v>13</v>
      </c>
      <c r="H774" s="429" t="s">
        <v>14</v>
      </c>
      <c r="I774" s="418" t="s">
        <v>15</v>
      </c>
      <c r="J774" s="418" t="s">
        <v>16</v>
      </c>
      <c r="K774" s="419" t="s">
        <v>17</v>
      </c>
      <c r="L774" s="418" t="s">
        <v>18</v>
      </c>
    </row>
    <row r="775" spans="1:12">
      <c r="A775" s="418"/>
      <c r="B775" s="418"/>
      <c r="C775" s="418"/>
      <c r="D775" s="418"/>
      <c r="E775" s="418"/>
      <c r="F775" s="430"/>
      <c r="G775" s="430"/>
      <c r="H775" s="430"/>
      <c r="I775" s="418"/>
      <c r="J775" s="418"/>
      <c r="K775" s="418"/>
      <c r="L775" s="418"/>
    </row>
    <row r="776" spans="1:12" ht="17.25" customHeight="1">
      <c r="A776" s="462" t="s">
        <v>296</v>
      </c>
      <c r="B776" s="465"/>
      <c r="C776" s="466"/>
      <c r="D776" s="482" t="s">
        <v>298</v>
      </c>
      <c r="E776" s="53"/>
      <c r="F776" s="45"/>
      <c r="G776" s="45"/>
      <c r="H776" s="51"/>
      <c r="I776" s="30"/>
      <c r="J776" s="30"/>
      <c r="K776" s="30"/>
      <c r="L776" s="439"/>
    </row>
    <row r="777" spans="1:12" ht="12.75" customHeight="1">
      <c r="A777" s="463"/>
      <c r="B777" s="467"/>
      <c r="C777" s="468"/>
      <c r="D777" s="495"/>
      <c r="E777" s="47"/>
      <c r="F777" s="30"/>
      <c r="G777" s="30"/>
      <c r="H777" s="30"/>
      <c r="I777" s="30"/>
      <c r="J777" s="30"/>
      <c r="K777" s="30"/>
      <c r="L777" s="475"/>
    </row>
    <row r="778" spans="1:12" ht="12.75">
      <c r="A778" s="463"/>
      <c r="B778" s="467"/>
      <c r="C778" s="468"/>
      <c r="D778" s="495"/>
      <c r="E778" s="47"/>
      <c r="F778" s="30"/>
      <c r="G778" s="30"/>
      <c r="H778" s="32"/>
      <c r="I778" s="157"/>
      <c r="J778" s="24"/>
      <c r="K778" s="32"/>
      <c r="L778" s="475"/>
    </row>
    <row r="779" spans="1:12" ht="12.75">
      <c r="A779" s="463"/>
      <c r="B779" s="467"/>
      <c r="C779" s="468"/>
      <c r="D779" s="495"/>
      <c r="E779" s="47"/>
      <c r="F779" s="30"/>
      <c r="G779" s="30"/>
      <c r="H779" s="29"/>
      <c r="I779" s="29"/>
      <c r="J779" s="29"/>
      <c r="K779" s="32"/>
      <c r="L779" s="475"/>
    </row>
    <row r="780" spans="1:12" ht="12.75">
      <c r="A780" s="464"/>
      <c r="B780" s="469"/>
      <c r="C780" s="470"/>
      <c r="D780" s="495"/>
      <c r="E780" s="47"/>
      <c r="F780" s="30"/>
      <c r="G780" s="66"/>
      <c r="H780" s="66"/>
      <c r="I780" s="34"/>
      <c r="J780" s="59"/>
      <c r="K780" s="59">
        <v>8</v>
      </c>
      <c r="L780" s="475"/>
    </row>
    <row r="781" spans="1:12" ht="12.75">
      <c r="A781" s="30"/>
      <c r="B781" s="30"/>
      <c r="C781" s="30"/>
      <c r="D781" s="31"/>
      <c r="E781" s="47"/>
      <c r="F781" s="26"/>
      <c r="G781" s="66"/>
      <c r="H781" s="66"/>
      <c r="I781" s="28"/>
      <c r="J781" s="29"/>
      <c r="K781" s="29"/>
      <c r="L781" s="475"/>
    </row>
    <row r="782" spans="1:12" ht="12.75">
      <c r="A782" s="30"/>
      <c r="B782" s="30"/>
      <c r="C782" s="30"/>
      <c r="D782" s="31"/>
      <c r="E782" s="155"/>
      <c r="F782" s="29"/>
      <c r="G782" s="29"/>
      <c r="H782" s="29"/>
      <c r="I782" s="29"/>
      <c r="J782" s="29"/>
      <c r="K782" s="122"/>
      <c r="L782" s="475"/>
    </row>
    <row r="783" spans="1:12" ht="12.75" customHeight="1">
      <c r="A783" s="462"/>
      <c r="B783" s="465"/>
      <c r="C783" s="466"/>
      <c r="D783" s="482"/>
      <c r="E783" s="47"/>
      <c r="F783" s="45"/>
      <c r="G783" s="45"/>
      <c r="H783" s="51"/>
      <c r="I783" s="30"/>
      <c r="J783" s="30"/>
      <c r="K783" s="171"/>
      <c r="L783" s="475"/>
    </row>
    <row r="784" spans="1:12" ht="12.75" customHeight="1">
      <c r="A784" s="463"/>
      <c r="B784" s="467"/>
      <c r="C784" s="468"/>
      <c r="D784" s="482"/>
      <c r="E784" s="47"/>
      <c r="F784" s="30"/>
      <c r="G784" s="30"/>
      <c r="H784" s="30"/>
      <c r="I784" s="30"/>
      <c r="J784" s="30"/>
      <c r="K784" s="30"/>
      <c r="L784" s="475"/>
    </row>
    <row r="785" spans="1:12" ht="12.75">
      <c r="A785" s="463"/>
      <c r="B785" s="467"/>
      <c r="C785" s="468"/>
      <c r="D785" s="482"/>
      <c r="E785" s="47"/>
      <c r="F785" s="30"/>
      <c r="G785" s="30"/>
      <c r="H785" s="32"/>
      <c r="I785" s="157"/>
      <c r="J785" s="24"/>
      <c r="K785" s="32"/>
      <c r="L785" s="475"/>
    </row>
    <row r="786" spans="1:12" ht="12.75">
      <c r="A786" s="463"/>
      <c r="B786" s="467"/>
      <c r="C786" s="468"/>
      <c r="D786" s="482"/>
      <c r="E786" s="47"/>
      <c r="F786" s="30"/>
      <c r="G786" s="172"/>
      <c r="H786" s="172"/>
      <c r="I786" s="29"/>
      <c r="J786" s="29"/>
      <c r="K786" s="32"/>
      <c r="L786" s="475"/>
    </row>
    <row r="787" spans="1:12" ht="12.75">
      <c r="A787" s="463"/>
      <c r="B787" s="467"/>
      <c r="C787" s="468"/>
      <c r="D787" s="482"/>
      <c r="E787" s="47"/>
      <c r="F787" s="30"/>
      <c r="G787" s="172"/>
      <c r="H787" s="172"/>
      <c r="I787" s="34"/>
      <c r="J787" s="481"/>
      <c r="K787" s="481"/>
      <c r="L787" s="475"/>
    </row>
    <row r="788" spans="1:12" ht="12.75">
      <c r="A788" s="464"/>
      <c r="B788" s="469"/>
      <c r="C788" s="470"/>
      <c r="D788" s="482"/>
      <c r="E788" s="30"/>
      <c r="F788" s="30"/>
      <c r="G788" s="30"/>
      <c r="H788" s="24"/>
      <c r="I788" s="34"/>
      <c r="J788" s="1"/>
      <c r="K788" s="138">
        <v>2</v>
      </c>
      <c r="L788" s="475"/>
    </row>
    <row r="789" spans="1:12" ht="12.75">
      <c r="A789" s="141"/>
      <c r="B789" s="142"/>
      <c r="C789" s="143"/>
      <c r="D789" s="145"/>
      <c r="E789" s="30"/>
      <c r="F789" s="30"/>
      <c r="G789" s="30"/>
      <c r="H789" s="24"/>
      <c r="I789" s="34"/>
      <c r="J789" s="1"/>
      <c r="K789" s="147"/>
      <c r="L789" s="475"/>
    </row>
    <row r="790" spans="1:12" ht="12.75">
      <c r="A790" s="462" t="s">
        <v>297</v>
      </c>
      <c r="B790" s="142"/>
      <c r="C790" s="143"/>
      <c r="D790" s="478" t="s">
        <v>307</v>
      </c>
      <c r="E790" s="30"/>
      <c r="F790" s="30"/>
      <c r="G790" s="30">
        <v>5</v>
      </c>
      <c r="H790" s="24">
        <v>10</v>
      </c>
      <c r="I790" s="34">
        <f>G790*H790+5</f>
        <v>55</v>
      </c>
      <c r="J790" s="1"/>
      <c r="K790" s="147"/>
      <c r="L790" s="475"/>
    </row>
    <row r="791" spans="1:12" ht="12.75">
      <c r="A791" s="463"/>
      <c r="B791" s="142"/>
      <c r="C791" s="143"/>
      <c r="D791" s="479"/>
      <c r="E791" s="30"/>
      <c r="F791" s="30"/>
      <c r="G791" s="30"/>
      <c r="H791" s="24"/>
      <c r="I791" s="34"/>
      <c r="J791" s="1"/>
      <c r="K791" s="147"/>
      <c r="L791" s="475"/>
    </row>
    <row r="792" spans="1:12" ht="12.75">
      <c r="A792" s="463"/>
      <c r="B792" s="142"/>
      <c r="C792" s="143"/>
      <c r="D792" s="479"/>
      <c r="E792" s="30"/>
      <c r="F792" s="30"/>
      <c r="G792" s="30"/>
      <c r="H792" s="24"/>
      <c r="I792" s="34"/>
      <c r="J792" s="1"/>
      <c r="K792" s="147"/>
      <c r="L792" s="475"/>
    </row>
    <row r="793" spans="1:12" ht="12.75">
      <c r="A793" s="463"/>
      <c r="B793" s="142"/>
      <c r="C793" s="143"/>
      <c r="D793" s="479"/>
      <c r="E793" s="30"/>
      <c r="F793" s="30"/>
      <c r="G793" s="30"/>
      <c r="H793" s="24"/>
      <c r="I793" s="34"/>
      <c r="J793" s="1"/>
      <c r="K793" s="147"/>
      <c r="L793" s="475"/>
    </row>
    <row r="794" spans="1:12" ht="12.75">
      <c r="A794" s="464"/>
      <c r="B794" s="142"/>
      <c r="C794" s="143"/>
      <c r="D794" s="480"/>
      <c r="E794" s="30"/>
      <c r="F794" s="30"/>
      <c r="G794" s="30"/>
      <c r="H794" s="24"/>
      <c r="I794" s="34"/>
      <c r="J794" s="1"/>
      <c r="K794" s="335">
        <f>I790</f>
        <v>55</v>
      </c>
      <c r="L794" s="475"/>
    </row>
    <row r="795" spans="1:12" ht="12.75">
      <c r="A795" s="141"/>
      <c r="B795" s="142"/>
      <c r="C795" s="143"/>
      <c r="D795" s="140"/>
      <c r="E795" s="30"/>
      <c r="F795" s="30"/>
      <c r="G795" s="30"/>
      <c r="H795" s="24"/>
      <c r="I795" s="34"/>
      <c r="J795" s="1"/>
      <c r="K795" s="147"/>
      <c r="L795" s="475"/>
    </row>
    <row r="796" spans="1:12" ht="12.75">
      <c r="A796" s="462" t="s">
        <v>343</v>
      </c>
      <c r="B796" s="142"/>
      <c r="C796" s="143"/>
      <c r="D796" s="478" t="s">
        <v>299</v>
      </c>
      <c r="E796" s="30"/>
      <c r="F796" s="30"/>
      <c r="G796" s="30"/>
      <c r="H796" s="24"/>
      <c r="I796" s="34"/>
      <c r="J796" s="1"/>
      <c r="K796" s="147"/>
      <c r="L796" s="475"/>
    </row>
    <row r="797" spans="1:12" ht="12" customHeight="1">
      <c r="A797" s="463"/>
      <c r="B797" s="142"/>
      <c r="C797" s="143"/>
      <c r="D797" s="479"/>
      <c r="E797" s="30"/>
      <c r="F797" s="30"/>
      <c r="G797" s="30">
        <v>4</v>
      </c>
      <c r="H797" s="24"/>
      <c r="I797" s="34"/>
      <c r="J797" s="1"/>
      <c r="K797" s="147"/>
      <c r="L797" s="475"/>
    </row>
    <row r="798" spans="1:12" ht="12.75">
      <c r="A798" s="463"/>
      <c r="B798" s="142"/>
      <c r="C798" s="143"/>
      <c r="D798" s="479"/>
      <c r="E798" s="30"/>
      <c r="F798" s="30"/>
      <c r="G798" s="30"/>
      <c r="H798" s="24"/>
      <c r="I798" s="34"/>
      <c r="J798" s="1"/>
      <c r="K798" s="147"/>
      <c r="L798" s="475"/>
    </row>
    <row r="799" spans="1:12" ht="12.75">
      <c r="A799" s="464"/>
      <c r="B799" s="142"/>
      <c r="C799" s="143"/>
      <c r="D799" s="480"/>
      <c r="E799" s="30"/>
      <c r="F799" s="30"/>
      <c r="G799" s="30"/>
      <c r="H799" s="24"/>
      <c r="I799" s="34"/>
      <c r="J799" s="1"/>
      <c r="K799" s="147">
        <f>G797</f>
        <v>4</v>
      </c>
      <c r="L799" s="475"/>
    </row>
    <row r="800" spans="1:12" ht="12.75">
      <c r="A800" s="30"/>
      <c r="B800" s="30"/>
      <c r="C800" s="30"/>
      <c r="D800" s="35"/>
      <c r="E800" s="155"/>
      <c r="F800" s="24"/>
      <c r="G800" s="24"/>
      <c r="H800" s="24"/>
      <c r="I800" s="24"/>
      <c r="J800" s="36"/>
      <c r="K800" s="32"/>
      <c r="L800" s="475"/>
    </row>
    <row r="801" spans="1:12">
      <c r="A801" s="462" t="s">
        <v>344</v>
      </c>
      <c r="B801" s="465"/>
      <c r="C801" s="466"/>
      <c r="D801" s="471" t="s">
        <v>305</v>
      </c>
      <c r="E801" s="47"/>
      <c r="F801" s="45"/>
      <c r="G801" s="45"/>
      <c r="H801" s="51"/>
      <c r="I801" s="30"/>
      <c r="J801" s="30"/>
      <c r="K801" s="30"/>
      <c r="L801" s="475"/>
    </row>
    <row r="802" spans="1:12">
      <c r="A802" s="463"/>
      <c r="B802" s="467"/>
      <c r="C802" s="468"/>
      <c r="D802" s="472"/>
      <c r="E802" s="47"/>
      <c r="F802" s="30"/>
      <c r="G802" s="30">
        <v>1</v>
      </c>
      <c r="H802" s="30"/>
      <c r="I802" s="30"/>
      <c r="J802" s="30"/>
      <c r="K802" s="30"/>
      <c r="L802" s="475"/>
    </row>
    <row r="803" spans="1:12" ht="12.75">
      <c r="A803" s="463"/>
      <c r="B803" s="467"/>
      <c r="C803" s="468"/>
      <c r="D803" s="472"/>
      <c r="E803" s="47"/>
      <c r="F803" s="30"/>
      <c r="G803" s="66"/>
      <c r="H803" s="66"/>
      <c r="I803" s="157"/>
      <c r="J803" s="24"/>
      <c r="K803" s="32"/>
      <c r="L803" s="475"/>
    </row>
    <row r="804" spans="1:12" ht="12.75">
      <c r="A804" s="463"/>
      <c r="B804" s="467"/>
      <c r="C804" s="468"/>
      <c r="D804" s="472"/>
      <c r="E804" s="47"/>
      <c r="F804" s="30"/>
      <c r="G804" s="66"/>
      <c r="H804" s="66"/>
      <c r="I804" s="29"/>
      <c r="J804" s="29"/>
      <c r="K804" s="32"/>
      <c r="L804" s="475"/>
    </row>
    <row r="805" spans="1:12" ht="12.75">
      <c r="A805" s="463"/>
      <c r="B805" s="467"/>
      <c r="C805" s="468"/>
      <c r="D805" s="472"/>
      <c r="E805" s="47"/>
      <c r="F805" s="30"/>
      <c r="G805" s="30"/>
      <c r="H805" s="24"/>
      <c r="I805" s="34"/>
      <c r="J805" s="1"/>
      <c r="K805" s="147">
        <f>G802+H802+I802+G803</f>
        <v>1</v>
      </c>
      <c r="L805" s="475"/>
    </row>
    <row r="806" spans="1:12" ht="12.75">
      <c r="A806" s="464"/>
      <c r="B806" s="469"/>
      <c r="C806" s="470"/>
      <c r="D806" s="473"/>
      <c r="E806" s="30"/>
      <c r="F806" s="30"/>
      <c r="G806" s="30"/>
      <c r="H806" s="24"/>
      <c r="I806" s="34"/>
      <c r="J806" s="483"/>
      <c r="K806" s="483"/>
      <c r="L806" s="475"/>
    </row>
    <row r="807" spans="1:12" ht="12.75">
      <c r="A807" s="55"/>
      <c r="B807" s="55"/>
      <c r="C807" s="55"/>
      <c r="D807" s="54"/>
      <c r="E807" s="30"/>
      <c r="F807" s="44"/>
      <c r="G807" s="44"/>
      <c r="H807" s="30"/>
      <c r="I807" s="30"/>
      <c r="J807" s="30"/>
      <c r="K807" s="30"/>
      <c r="L807" s="475"/>
    </row>
    <row r="808" spans="1:12">
      <c r="A808" s="462" t="s">
        <v>345</v>
      </c>
      <c r="B808" s="55"/>
      <c r="C808" s="55"/>
      <c r="D808" s="471" t="s">
        <v>306</v>
      </c>
      <c r="E808" s="31"/>
      <c r="F808" s="45"/>
      <c r="G808" s="45"/>
      <c r="H808" s="51"/>
      <c r="I808" s="30"/>
      <c r="J808" s="30"/>
      <c r="K808" s="30"/>
      <c r="L808" s="475"/>
    </row>
    <row r="809" spans="1:12" ht="12.75">
      <c r="A809" s="463"/>
      <c r="B809" s="55"/>
      <c r="C809" s="55"/>
      <c r="D809" s="472"/>
      <c r="E809" s="31"/>
      <c r="F809" s="30"/>
      <c r="G809" s="30"/>
      <c r="H809" s="24">
        <v>1</v>
      </c>
      <c r="I809" s="34"/>
      <c r="J809" s="37"/>
      <c r="K809" s="52"/>
      <c r="L809" s="475"/>
    </row>
    <row r="810" spans="1:12" ht="12.75">
      <c r="A810" s="463"/>
      <c r="B810" s="55"/>
      <c r="C810" s="55"/>
      <c r="D810" s="472"/>
      <c r="E810" s="31"/>
      <c r="F810" s="30"/>
      <c r="G810" s="67"/>
      <c r="H810" s="65"/>
      <c r="I810" s="48"/>
      <c r="J810" s="24"/>
      <c r="K810" s="25"/>
      <c r="L810" s="475"/>
    </row>
    <row r="811" spans="1:12" ht="12.75">
      <c r="A811" s="463"/>
      <c r="B811" s="55"/>
      <c r="C811" s="55"/>
      <c r="D811" s="472"/>
      <c r="E811" s="31"/>
      <c r="F811" s="45"/>
      <c r="G811" s="67"/>
      <c r="H811" s="67"/>
      <c r="I811" s="30"/>
      <c r="J811" s="30"/>
      <c r="K811" s="30"/>
      <c r="L811" s="475"/>
    </row>
    <row r="812" spans="1:12" ht="12.75">
      <c r="A812" s="464"/>
      <c r="B812" s="55"/>
      <c r="C812" s="55"/>
      <c r="D812" s="472"/>
      <c r="E812" s="31"/>
      <c r="F812" s="30"/>
      <c r="G812" s="30"/>
      <c r="H812" s="24"/>
      <c r="I812" s="34"/>
      <c r="J812" s="37"/>
      <c r="K812" s="147">
        <f>H809</f>
        <v>1</v>
      </c>
      <c r="L812" s="475"/>
    </row>
    <row r="813" spans="1:12" ht="12.75">
      <c r="A813" s="55"/>
      <c r="B813" s="55"/>
      <c r="C813" s="55"/>
      <c r="D813" s="60"/>
      <c r="E813" s="1"/>
      <c r="F813" s="1"/>
      <c r="G813" s="56"/>
      <c r="H813" s="1"/>
      <c r="I813" s="1"/>
      <c r="J813" s="1"/>
      <c r="K813" s="1"/>
      <c r="L813" s="475"/>
    </row>
    <row r="814" spans="1:12" ht="12" customHeight="1">
      <c r="A814" s="445" t="s">
        <v>347</v>
      </c>
      <c r="B814" s="55"/>
      <c r="C814" s="55"/>
      <c r="D814" s="476" t="s">
        <v>311</v>
      </c>
      <c r="E814" s="31"/>
      <c r="F814" s="173"/>
      <c r="G814" s="45"/>
      <c r="H814" s="51"/>
      <c r="I814" s="30"/>
      <c r="J814" s="30"/>
      <c r="K814" s="30"/>
      <c r="L814" s="475"/>
    </row>
    <row r="815" spans="1:12" ht="12" customHeight="1">
      <c r="A815" s="477"/>
      <c r="B815" s="55"/>
      <c r="C815" s="55"/>
      <c r="D815" s="476"/>
      <c r="E815" s="31"/>
      <c r="F815" s="70"/>
      <c r="G815" s="30"/>
      <c r="H815" s="24"/>
      <c r="I815" s="34"/>
      <c r="J815" s="37"/>
      <c r="K815" s="52"/>
      <c r="L815" s="475"/>
    </row>
    <row r="816" spans="1:12" ht="12" customHeight="1">
      <c r="A816" s="477"/>
      <c r="B816" s="55"/>
      <c r="C816" s="55"/>
      <c r="D816" s="476"/>
      <c r="E816" s="31"/>
      <c r="F816" s="70"/>
      <c r="G816" s="30">
        <f>7.85*2</f>
        <v>15.7</v>
      </c>
      <c r="H816" s="32"/>
      <c r="I816" s="33"/>
      <c r="J816" s="24"/>
      <c r="K816" s="32"/>
      <c r="L816" s="475"/>
    </row>
    <row r="817" spans="1:12" ht="12" customHeight="1">
      <c r="A817" s="477"/>
      <c r="B817" s="55"/>
      <c r="C817" s="55"/>
      <c r="D817" s="476"/>
      <c r="E817" s="31" t="s">
        <v>391</v>
      </c>
      <c r="F817" s="173"/>
      <c r="G817" s="45">
        <f>1.2*4</f>
        <v>4.8</v>
      </c>
      <c r="I817" s="30"/>
      <c r="J817" s="30"/>
      <c r="K817" s="30"/>
      <c r="L817" s="475"/>
    </row>
    <row r="818" spans="1:12" ht="12.75">
      <c r="A818" s="477"/>
      <c r="B818" s="55"/>
      <c r="C818" s="55"/>
      <c r="D818" s="476"/>
      <c r="E818" s="31"/>
      <c r="F818" s="70"/>
      <c r="G818" s="67">
        <f>G816+G817</f>
        <v>20.5</v>
      </c>
      <c r="H818" s="45">
        <v>0.4</v>
      </c>
      <c r="I818" s="63"/>
      <c r="J818" s="24"/>
      <c r="L818" s="475"/>
    </row>
    <row r="819" spans="1:12" ht="12.75">
      <c r="A819" s="477"/>
      <c r="B819" s="55"/>
      <c r="C819" s="55"/>
      <c r="D819" s="476"/>
      <c r="E819" s="30"/>
      <c r="F819" s="70"/>
      <c r="G819" s="67"/>
      <c r="H819" s="67"/>
      <c r="I819" s="30"/>
      <c r="J819" s="30"/>
      <c r="K819" s="30"/>
      <c r="L819" s="475"/>
    </row>
    <row r="820" spans="1:12" ht="12.75">
      <c r="A820" s="477"/>
      <c r="B820" s="55"/>
      <c r="C820" s="55"/>
      <c r="D820" s="476"/>
      <c r="E820" s="31"/>
      <c r="F820" s="173"/>
      <c r="G820" s="30"/>
      <c r="H820" s="24"/>
      <c r="I820" s="34"/>
      <c r="J820" s="61"/>
      <c r="K820" s="62"/>
      <c r="L820" s="475"/>
    </row>
    <row r="821" spans="1:12" ht="12.75">
      <c r="A821" s="477"/>
      <c r="B821" s="55"/>
      <c r="C821" s="55"/>
      <c r="D821" s="476"/>
      <c r="E821" s="31"/>
      <c r="F821" s="70"/>
      <c r="G821" s="30">
        <v>10.25</v>
      </c>
      <c r="H821" s="24">
        <v>0.6</v>
      </c>
      <c r="I821" s="34">
        <f>(G821*H821)*4</f>
        <v>24.599999999999998</v>
      </c>
      <c r="J821" s="481"/>
      <c r="K821" s="481"/>
      <c r="L821" s="475"/>
    </row>
    <row r="822" spans="1:12" ht="12" customHeight="1">
      <c r="A822" s="477"/>
      <c r="B822" s="1"/>
      <c r="C822" s="1"/>
      <c r="D822" s="476"/>
      <c r="E822" s="1"/>
      <c r="F822" s="72"/>
      <c r="G822" s="1"/>
      <c r="H822" s="1"/>
      <c r="I822" s="1"/>
      <c r="J822" s="1"/>
      <c r="K822" s="1"/>
      <c r="L822" s="475"/>
    </row>
    <row r="823" spans="1:12" ht="12" customHeight="1">
      <c r="A823" s="449"/>
      <c r="D823" s="476"/>
      <c r="E823" s="1"/>
      <c r="K823" s="335">
        <f>G818*H818</f>
        <v>8.2000000000000011</v>
      </c>
      <c r="L823" s="475"/>
    </row>
    <row r="824" spans="1:12" ht="12" customHeight="1">
      <c r="A824" s="55"/>
      <c r="B824" s="55"/>
      <c r="C824" s="55"/>
      <c r="D824" s="148"/>
      <c r="E824" s="31"/>
      <c r="F824" s="173"/>
      <c r="G824" s="30">
        <f>7.85*2</f>
        <v>15.7</v>
      </c>
      <c r="H824" s="51"/>
      <c r="I824" s="30">
        <f>H824*H825</f>
        <v>0</v>
      </c>
      <c r="J824" s="30"/>
      <c r="K824" s="138"/>
      <c r="L824" s="475"/>
    </row>
    <row r="825" spans="1:12" ht="12" customHeight="1">
      <c r="A825" s="465" t="s">
        <v>348</v>
      </c>
      <c r="B825" s="55"/>
      <c r="C825" s="55"/>
      <c r="D825" s="482" t="s">
        <v>346</v>
      </c>
      <c r="E825" s="31" t="s">
        <v>392</v>
      </c>
      <c r="F825" s="70"/>
      <c r="G825" s="45">
        <f>1.2*4</f>
        <v>4.8</v>
      </c>
      <c r="H825" s="24">
        <v>0.6</v>
      </c>
      <c r="I825" s="34">
        <f>(G826*H825)*2</f>
        <v>24.599999999999998</v>
      </c>
      <c r="J825" s="481"/>
      <c r="K825" s="481"/>
      <c r="L825" s="475"/>
    </row>
    <row r="826" spans="1:12" ht="12.75">
      <c r="A826" s="467"/>
      <c r="B826" s="1"/>
      <c r="C826" s="1"/>
      <c r="D826" s="482"/>
      <c r="E826" s="1"/>
      <c r="F826" s="72"/>
      <c r="G826" s="67">
        <f>G824+G825</f>
        <v>20.5</v>
      </c>
      <c r="H826" s="1"/>
      <c r="I826" s="1">
        <v>5</v>
      </c>
      <c r="J826" s="1"/>
      <c r="K826" s="1"/>
      <c r="L826" s="475"/>
    </row>
    <row r="827" spans="1:12">
      <c r="A827" s="467"/>
      <c r="D827" s="482"/>
      <c r="E827" s="1"/>
      <c r="L827" s="475"/>
    </row>
    <row r="828" spans="1:12" ht="12" customHeight="1">
      <c r="A828" s="469"/>
      <c r="B828" s="55"/>
      <c r="C828" s="55"/>
      <c r="D828" s="482"/>
      <c r="E828" s="31"/>
      <c r="F828" s="173"/>
      <c r="G828" s="45"/>
      <c r="H828" s="51"/>
      <c r="I828" s="30"/>
      <c r="J828" s="30"/>
      <c r="K828" s="335">
        <f>I825+I826</f>
        <v>29.599999999999998</v>
      </c>
      <c r="L828" s="475"/>
    </row>
    <row r="829" spans="1:12" ht="12.75">
      <c r="A829" s="55"/>
      <c r="B829" s="55"/>
      <c r="C829" s="55"/>
      <c r="D829" s="156"/>
      <c r="E829" s="31"/>
      <c r="F829" s="70"/>
      <c r="G829" s="30"/>
      <c r="H829" s="24"/>
      <c r="I829" s="34"/>
      <c r="J829" s="481"/>
      <c r="K829" s="481"/>
      <c r="L829" s="475"/>
    </row>
    <row r="830" spans="1:12" ht="12.75" customHeight="1">
      <c r="A830" s="465"/>
      <c r="B830" s="1"/>
      <c r="C830" s="1"/>
      <c r="D830" s="478" t="s">
        <v>349</v>
      </c>
      <c r="E830" s="1"/>
      <c r="F830" s="1"/>
      <c r="G830" s="30">
        <v>7.85</v>
      </c>
      <c r="H830" s="1">
        <v>1.2</v>
      </c>
      <c r="I830" s="1"/>
      <c r="J830" s="1"/>
      <c r="K830" s="1"/>
      <c r="L830" s="475"/>
    </row>
    <row r="831" spans="1:12" ht="12" customHeight="1">
      <c r="A831" s="467"/>
      <c r="B831" s="1"/>
      <c r="C831" s="1"/>
      <c r="D831" s="479"/>
      <c r="E831" s="1" t="s">
        <v>392</v>
      </c>
      <c r="F831" s="1"/>
      <c r="G831" s="45">
        <v>1.2</v>
      </c>
      <c r="H831" s="1"/>
      <c r="I831" s="1"/>
      <c r="J831" s="1"/>
      <c r="K831" s="1"/>
      <c r="L831" s="475"/>
    </row>
    <row r="832" spans="1:12" ht="12" customHeight="1">
      <c r="A832" s="467"/>
      <c r="B832" s="1"/>
      <c r="C832" s="1"/>
      <c r="D832" s="479"/>
      <c r="E832" s="1"/>
      <c r="F832" s="1"/>
      <c r="G832" s="67">
        <f>G830+H830+G831</f>
        <v>10.249999999999998</v>
      </c>
      <c r="H832" s="1">
        <v>0.5</v>
      </c>
      <c r="I832" s="1">
        <f>(G832*H832)*2</f>
        <v>10.249999999999998</v>
      </c>
      <c r="J832" s="1"/>
      <c r="K832" s="1"/>
      <c r="L832" s="475"/>
    </row>
    <row r="833" spans="1:12" ht="12" customHeight="1">
      <c r="A833" s="469"/>
      <c r="B833" s="1"/>
      <c r="C833" s="1"/>
      <c r="D833" s="479"/>
      <c r="E833" s="1"/>
      <c r="F833" s="1"/>
      <c r="G833" s="1"/>
      <c r="H833" s="56"/>
      <c r="I833" s="1"/>
      <c r="J833" s="1"/>
      <c r="K833" s="1"/>
      <c r="L833" s="475"/>
    </row>
    <row r="834" spans="1:12" ht="12" customHeight="1">
      <c r="A834" s="152"/>
      <c r="B834" s="1"/>
      <c r="C834" s="1"/>
      <c r="D834" s="480"/>
      <c r="E834" s="1"/>
      <c r="F834" s="1"/>
      <c r="G834" s="1"/>
      <c r="H834" s="56"/>
      <c r="I834" s="1"/>
      <c r="J834" s="1"/>
      <c r="K834" s="335">
        <f>I832</f>
        <v>10.249999999999998</v>
      </c>
      <c r="L834" s="475"/>
    </row>
    <row r="835" spans="1:12" ht="15.75" customHeight="1">
      <c r="A835" s="85"/>
      <c r="B835" s="29"/>
      <c r="C835" s="29"/>
      <c r="D835" s="54"/>
      <c r="E835" s="149"/>
      <c r="F835" s="149"/>
      <c r="G835" s="150"/>
      <c r="H835" s="174"/>
      <c r="I835" s="150"/>
      <c r="J835" s="150"/>
      <c r="K835" s="1"/>
      <c r="L835" s="475"/>
    </row>
    <row r="836" spans="1:12" ht="12" customHeight="1">
      <c r="A836" s="39"/>
      <c r="B836" s="39"/>
      <c r="C836" s="39"/>
      <c r="D836" s="39"/>
      <c r="E836" s="39"/>
      <c r="F836" s="39"/>
      <c r="G836" s="39"/>
      <c r="H836" s="39"/>
      <c r="I836" s="39"/>
      <c r="J836" s="175"/>
      <c r="K836" s="175"/>
      <c r="L836" s="169"/>
    </row>
    <row r="837" spans="1:12" ht="12" customHeight="1">
      <c r="A837" s="39"/>
      <c r="B837" s="39"/>
      <c r="C837" s="39"/>
      <c r="D837" s="39"/>
      <c r="E837" s="39"/>
      <c r="F837" s="39"/>
      <c r="G837" s="39"/>
      <c r="H837" s="39"/>
      <c r="I837" s="39"/>
      <c r="J837" s="39"/>
      <c r="K837" s="39"/>
      <c r="L837" s="169"/>
    </row>
    <row r="838" spans="1:12" ht="12" customHeight="1">
      <c r="A838" s="39"/>
      <c r="B838" s="39"/>
      <c r="C838" s="39"/>
      <c r="D838" s="39"/>
      <c r="E838" s="39"/>
      <c r="F838" s="39"/>
      <c r="G838" s="39"/>
      <c r="H838" s="39"/>
      <c r="I838" s="39"/>
      <c r="J838" s="39"/>
      <c r="K838" s="39"/>
      <c r="L838" s="169"/>
    </row>
    <row r="839" spans="1:12" ht="12.75" customHeight="1">
      <c r="A839" s="39"/>
      <c r="B839" s="39"/>
      <c r="C839" s="39"/>
      <c r="D839" s="39"/>
      <c r="E839" s="39"/>
      <c r="F839" s="39"/>
      <c r="G839" s="39"/>
      <c r="H839" s="39"/>
      <c r="I839" s="39"/>
      <c r="J839" s="39"/>
      <c r="K839" s="39"/>
      <c r="L839" s="169"/>
    </row>
    <row r="840" spans="1:12" ht="12" customHeight="1">
      <c r="A840" s="39"/>
      <c r="B840" s="39"/>
      <c r="C840" s="39"/>
      <c r="D840" s="39"/>
      <c r="E840" s="39"/>
      <c r="F840" s="39"/>
      <c r="G840" s="39"/>
      <c r="H840" s="39"/>
      <c r="I840" s="39"/>
      <c r="J840" s="39"/>
      <c r="K840" s="39"/>
      <c r="L840" s="169"/>
    </row>
    <row r="841" spans="1:12">
      <c r="A841" s="418" t="s">
        <v>0</v>
      </c>
      <c r="B841" s="418"/>
      <c r="C841" s="418"/>
      <c r="D841" s="418" t="s">
        <v>11</v>
      </c>
      <c r="E841" s="418" t="s">
        <v>12</v>
      </c>
      <c r="F841" s="429" t="s">
        <v>13</v>
      </c>
      <c r="G841" s="429" t="s">
        <v>13</v>
      </c>
      <c r="H841" s="429" t="s">
        <v>14</v>
      </c>
      <c r="I841" s="418" t="s">
        <v>15</v>
      </c>
      <c r="J841" s="418" t="s">
        <v>16</v>
      </c>
      <c r="K841" s="419" t="s">
        <v>17</v>
      </c>
      <c r="L841" s="418" t="s">
        <v>18</v>
      </c>
    </row>
    <row r="842" spans="1:12">
      <c r="A842" s="418"/>
      <c r="B842" s="418"/>
      <c r="C842" s="418"/>
      <c r="D842" s="418"/>
      <c r="E842" s="418"/>
      <c r="F842" s="430"/>
      <c r="G842" s="430"/>
      <c r="H842" s="430"/>
      <c r="I842" s="418"/>
      <c r="J842" s="418"/>
      <c r="K842" s="418"/>
      <c r="L842" s="418"/>
    </row>
    <row r="843" spans="1:12" ht="12.75">
      <c r="A843" s="424"/>
      <c r="B843" s="300"/>
      <c r="C843" s="306"/>
      <c r="D843" s="409"/>
      <c r="E843" s="184"/>
      <c r="F843" s="184"/>
      <c r="G843" s="1">
        <v>1.6</v>
      </c>
      <c r="H843" s="1">
        <v>12.7</v>
      </c>
      <c r="I843" s="1">
        <f>(G843*H843)*2</f>
        <v>40.64</v>
      </c>
      <c r="J843" s="1"/>
      <c r="K843" s="208"/>
      <c r="L843" s="420"/>
    </row>
    <row r="844" spans="1:12">
      <c r="A844" s="425"/>
      <c r="B844" s="300"/>
      <c r="C844" s="306"/>
      <c r="D844" s="410"/>
      <c r="E844" s="184"/>
      <c r="F844" s="184"/>
      <c r="G844" s="184"/>
      <c r="H844" s="1"/>
      <c r="I844" s="1"/>
      <c r="L844" s="420"/>
    </row>
    <row r="845" spans="1:12">
      <c r="A845" s="425"/>
      <c r="B845" s="300"/>
      <c r="C845" s="306"/>
      <c r="D845" s="410"/>
      <c r="E845" s="184"/>
      <c r="F845" s="184"/>
      <c r="G845" s="184"/>
      <c r="H845" s="1"/>
      <c r="I845" s="1"/>
      <c r="J845" s="1"/>
      <c r="L845" s="420"/>
    </row>
    <row r="846" spans="1:12" ht="12.75">
      <c r="A846" s="426"/>
      <c r="B846" s="300"/>
      <c r="C846" s="306"/>
      <c r="D846" s="411"/>
      <c r="E846" s="184"/>
      <c r="F846" s="184"/>
      <c r="G846" s="184"/>
      <c r="H846" s="1"/>
      <c r="I846" s="1"/>
      <c r="J846" s="1"/>
      <c r="K846" s="161">
        <f>I843</f>
        <v>40.64</v>
      </c>
      <c r="L846" s="420"/>
    </row>
    <row r="847" spans="1:12" ht="12.75">
      <c r="A847" s="184"/>
      <c r="B847" s="184"/>
      <c r="C847" s="184"/>
      <c r="D847" s="205"/>
      <c r="E847" s="303"/>
      <c r="F847" s="188"/>
      <c r="G847" s="188"/>
      <c r="H847" s="188"/>
      <c r="I847" s="188"/>
      <c r="J847" s="203"/>
      <c r="K847" s="200"/>
      <c r="L847" s="420"/>
    </row>
    <row r="848" spans="1:12">
      <c r="A848" s="421" t="s">
        <v>189</v>
      </c>
      <c r="B848" s="445"/>
      <c r="C848" s="446"/>
      <c r="D848" s="441" t="s">
        <v>188</v>
      </c>
      <c r="E848" s="214"/>
      <c r="G848">
        <v>0.75</v>
      </c>
      <c r="L848" s="420"/>
    </row>
    <row r="849" spans="1:12">
      <c r="A849" s="422"/>
      <c r="B849" s="447"/>
      <c r="C849" s="448"/>
      <c r="D849" s="442"/>
      <c r="E849" s="214"/>
      <c r="F849" s="184"/>
      <c r="G849" s="184">
        <v>2</v>
      </c>
      <c r="H849" s="184"/>
      <c r="I849" s="184"/>
      <c r="J849" s="184"/>
      <c r="K849" s="184"/>
      <c r="L849" s="420"/>
    </row>
    <row r="850" spans="1:12" ht="12.75">
      <c r="A850" s="422"/>
      <c r="B850" s="447"/>
      <c r="C850" s="448"/>
      <c r="D850" s="442"/>
      <c r="E850" s="214"/>
      <c r="F850" s="184"/>
      <c r="G850" s="66">
        <v>0.75</v>
      </c>
      <c r="H850" s="66"/>
      <c r="I850" s="302"/>
      <c r="J850" s="188"/>
      <c r="K850" s="200"/>
      <c r="L850" s="420"/>
    </row>
    <row r="851" spans="1:12" ht="12.75">
      <c r="A851" s="422"/>
      <c r="B851" s="447"/>
      <c r="C851" s="448"/>
      <c r="D851" s="442"/>
      <c r="E851" s="214"/>
      <c r="F851" s="184"/>
      <c r="G851" s="66">
        <f>(G848*G849*G850)*8</f>
        <v>9</v>
      </c>
      <c r="H851" s="66"/>
      <c r="I851" s="149"/>
      <c r="J851" s="149"/>
      <c r="K851" s="200"/>
      <c r="L851" s="420"/>
    </row>
    <row r="852" spans="1:12" ht="12.75">
      <c r="A852" s="422"/>
      <c r="B852" s="447"/>
      <c r="C852" s="448"/>
      <c r="D852" s="442"/>
      <c r="E852" s="214"/>
      <c r="F852" s="184"/>
      <c r="G852" s="184"/>
      <c r="H852" s="188"/>
      <c r="I852" s="189"/>
      <c r="J852" s="1"/>
      <c r="K852" s="121">
        <f>G851</f>
        <v>9</v>
      </c>
      <c r="L852" s="420"/>
    </row>
    <row r="853" spans="1:12" ht="12.75">
      <c r="A853" s="423"/>
      <c r="B853" s="449"/>
      <c r="C853" s="450"/>
      <c r="D853" s="443"/>
      <c r="E853" s="184"/>
      <c r="F853" s="184"/>
      <c r="G853" s="184"/>
      <c r="H853" s="188"/>
      <c r="I853" s="189"/>
      <c r="J853" s="427"/>
      <c r="K853" s="427"/>
      <c r="L853" s="420"/>
    </row>
    <row r="854" spans="1:12" ht="12.75">
      <c r="A854" s="192"/>
      <c r="B854" s="192"/>
      <c r="C854" s="192"/>
      <c r="D854" s="183"/>
      <c r="E854" s="184"/>
      <c r="F854" s="223"/>
      <c r="G854" s="223"/>
      <c r="H854" s="184"/>
      <c r="I854" s="184"/>
      <c r="J854" s="184"/>
      <c r="K854" s="184"/>
      <c r="L854" s="420"/>
    </row>
    <row r="855" spans="1:12">
      <c r="A855" s="421" t="s">
        <v>187</v>
      </c>
      <c r="B855" s="192"/>
      <c r="C855" s="192"/>
      <c r="D855" s="441" t="s">
        <v>157</v>
      </c>
      <c r="E855" s="190"/>
      <c r="G855">
        <v>0.75</v>
      </c>
      <c r="H855">
        <v>3.27</v>
      </c>
      <c r="I855">
        <v>0.6</v>
      </c>
      <c r="J855">
        <f>G855*H855*I855</f>
        <v>1.4715</v>
      </c>
      <c r="L855" s="420"/>
    </row>
    <row r="856" spans="1:12">
      <c r="A856" s="422"/>
      <c r="B856" s="192"/>
      <c r="C856" s="192"/>
      <c r="D856" s="442"/>
      <c r="E856" s="190"/>
      <c r="G856" s="184">
        <v>2</v>
      </c>
      <c r="J856">
        <f>J855*9</f>
        <v>13.243500000000001</v>
      </c>
      <c r="L856" s="420"/>
    </row>
    <row r="857" spans="1:12" ht="12.75">
      <c r="A857" s="422"/>
      <c r="B857" s="192"/>
      <c r="C857" s="192"/>
      <c r="D857" s="442"/>
      <c r="E857" s="190"/>
      <c r="F857" s="184"/>
      <c r="G857" s="66">
        <v>0.75</v>
      </c>
      <c r="H857" s="65"/>
      <c r="I857" s="302"/>
      <c r="J857" s="188"/>
      <c r="K857" s="231"/>
      <c r="L857" s="420"/>
    </row>
    <row r="858" spans="1:12" ht="12.75">
      <c r="A858" s="422"/>
      <c r="B858" s="192"/>
      <c r="C858" s="192"/>
      <c r="D858" s="442"/>
      <c r="E858" s="190"/>
      <c r="F858" s="193"/>
      <c r="G858" s="66">
        <f>(G855*G856*G857)*4</f>
        <v>4.5</v>
      </c>
      <c r="H858" s="67"/>
      <c r="I858" s="184"/>
      <c r="J858" s="184"/>
      <c r="K858" s="184"/>
      <c r="L858" s="420"/>
    </row>
    <row r="859" spans="1:12" ht="12.75">
      <c r="A859" s="423"/>
      <c r="B859" s="192"/>
      <c r="C859" s="192"/>
      <c r="D859" s="442"/>
      <c r="E859" s="190"/>
      <c r="F859" s="184"/>
      <c r="G859" s="184"/>
      <c r="H859" s="188"/>
      <c r="I859" s="189"/>
      <c r="J859" s="309"/>
      <c r="K859" s="121">
        <f>G858</f>
        <v>4.5</v>
      </c>
      <c r="L859" s="420"/>
    </row>
    <row r="860" spans="1:12" ht="12.75">
      <c r="A860" s="192"/>
      <c r="B860" s="192"/>
      <c r="C860" s="192"/>
      <c r="D860" s="305"/>
      <c r="E860" s="1"/>
      <c r="F860" s="1"/>
      <c r="G860" s="56"/>
      <c r="H860" s="1"/>
      <c r="I860" s="1"/>
      <c r="J860" s="1"/>
      <c r="K860" s="1"/>
      <c r="L860" s="420"/>
    </row>
    <row r="861" spans="1:12">
      <c r="A861" s="445" t="s">
        <v>186</v>
      </c>
      <c r="B861" s="192"/>
      <c r="C861" s="192"/>
      <c r="D861" s="444" t="s">
        <v>185</v>
      </c>
      <c r="E861" s="190"/>
      <c r="F861" s="194"/>
      <c r="G861">
        <v>0.75</v>
      </c>
      <c r="I861" s="184"/>
      <c r="J861" s="184"/>
      <c r="K861" s="184"/>
      <c r="L861" s="420"/>
    </row>
    <row r="862" spans="1:12" ht="12.75">
      <c r="A862" s="447"/>
      <c r="B862" s="192"/>
      <c r="C862" s="192"/>
      <c r="D862" s="444"/>
      <c r="E862" s="190"/>
      <c r="F862" s="196"/>
      <c r="G862" s="184">
        <v>2</v>
      </c>
      <c r="H862" s="188"/>
      <c r="I862" s="189"/>
      <c r="J862" s="309"/>
      <c r="K862" s="310"/>
      <c r="L862" s="420"/>
    </row>
    <row r="863" spans="1:12" ht="12.75">
      <c r="A863" s="447"/>
      <c r="B863" s="192"/>
      <c r="C863" s="192"/>
      <c r="D863" s="444"/>
      <c r="E863" s="190"/>
      <c r="F863" s="196"/>
      <c r="G863" s="66">
        <f>(G861*G862)*8</f>
        <v>12</v>
      </c>
      <c r="H863" s="200"/>
      <c r="I863" s="298"/>
      <c r="J863" s="188"/>
      <c r="K863" s="200"/>
      <c r="L863" s="420"/>
    </row>
    <row r="864" spans="1:12" ht="12.75">
      <c r="A864" s="447"/>
      <c r="B864" s="192"/>
      <c r="C864" s="192"/>
      <c r="D864" s="444"/>
      <c r="E864" s="190"/>
      <c r="F864" s="194"/>
      <c r="G864" s="66"/>
      <c r="H864" s="187"/>
      <c r="I864" s="184"/>
      <c r="J864" s="184"/>
      <c r="K864" s="184"/>
      <c r="L864" s="420"/>
    </row>
    <row r="865" spans="1:12" ht="12.75">
      <c r="A865" s="447"/>
      <c r="B865" s="192"/>
      <c r="C865" s="192"/>
      <c r="D865" s="444"/>
      <c r="E865" s="190"/>
      <c r="F865" s="196"/>
      <c r="G865" s="67"/>
      <c r="H865" s="65"/>
      <c r="I865" s="302"/>
      <c r="J865" s="188"/>
      <c r="L865" s="420"/>
    </row>
    <row r="866" spans="1:12" ht="12.75">
      <c r="A866" s="447"/>
      <c r="B866" s="192"/>
      <c r="C866" s="192"/>
      <c r="D866" s="444"/>
      <c r="E866" s="184"/>
      <c r="F866" s="196"/>
      <c r="G866" s="67"/>
      <c r="H866" s="67"/>
      <c r="I866" s="184"/>
      <c r="J866" s="184"/>
      <c r="K866" s="184"/>
      <c r="L866" s="420"/>
    </row>
    <row r="867" spans="1:12" ht="12.75">
      <c r="A867" s="447"/>
      <c r="B867" s="192"/>
      <c r="C867" s="192"/>
      <c r="D867" s="444"/>
      <c r="E867" s="190"/>
      <c r="F867" s="194"/>
      <c r="G867" s="184"/>
      <c r="H867" s="188"/>
      <c r="I867" s="189"/>
      <c r="J867" s="309"/>
      <c r="K867" s="311"/>
      <c r="L867" s="420"/>
    </row>
    <row r="868" spans="1:12" ht="12.75">
      <c r="A868" s="447"/>
      <c r="B868" s="192"/>
      <c r="C868" s="192"/>
      <c r="D868" s="444"/>
      <c r="E868" s="190"/>
      <c r="F868" s="196"/>
      <c r="G868" s="184"/>
      <c r="H868" s="188"/>
      <c r="I868" s="189"/>
      <c r="J868" s="428"/>
      <c r="K868" s="428"/>
      <c r="L868" s="420"/>
    </row>
    <row r="869" spans="1:12">
      <c r="A869" s="447"/>
      <c r="B869" s="1"/>
      <c r="C869" s="1"/>
      <c r="D869" s="444"/>
      <c r="E869" s="1"/>
      <c r="F869" s="72"/>
      <c r="G869" s="1"/>
      <c r="H869" s="1"/>
      <c r="I869" s="1"/>
      <c r="J869" s="1"/>
      <c r="K869" s="1"/>
      <c r="L869" s="420"/>
    </row>
    <row r="870" spans="1:12" ht="12.75">
      <c r="A870" s="449"/>
      <c r="D870" s="444"/>
      <c r="E870" s="1"/>
      <c r="K870" s="161">
        <f>G863</f>
        <v>12</v>
      </c>
      <c r="L870" s="420"/>
    </row>
    <row r="871" spans="1:12" ht="12.75">
      <c r="A871" s="192"/>
      <c r="B871" s="192"/>
      <c r="C871" s="192"/>
      <c r="D871" s="195"/>
      <c r="E871" s="190"/>
      <c r="F871" s="194"/>
      <c r="G871" s="193"/>
      <c r="H871" s="187"/>
      <c r="I871" s="184"/>
      <c r="J871" s="184"/>
      <c r="K871" s="119"/>
      <c r="L871" s="420"/>
    </row>
    <row r="872" spans="1:12" ht="12.75">
      <c r="A872" s="412" t="s">
        <v>184</v>
      </c>
      <c r="B872" s="192"/>
      <c r="C872" s="192"/>
      <c r="D872" s="440" t="s">
        <v>183</v>
      </c>
      <c r="E872" s="190"/>
      <c r="F872" s="196"/>
      <c r="G872">
        <v>2</v>
      </c>
      <c r="H872">
        <v>8</v>
      </c>
      <c r="I872" s="188"/>
      <c r="J872" s="428"/>
      <c r="K872" s="428"/>
      <c r="L872" s="420"/>
    </row>
    <row r="873" spans="1:12">
      <c r="A873" s="438"/>
      <c r="B873" s="1"/>
      <c r="C873" s="1"/>
      <c r="D873" s="440"/>
      <c r="E873" s="1"/>
      <c r="F873" s="72"/>
      <c r="G873" s="184"/>
      <c r="H873" s="1"/>
      <c r="I873" s="1"/>
      <c r="J873" s="1"/>
      <c r="K873" s="1"/>
      <c r="L873" s="420"/>
    </row>
    <row r="874" spans="1:12">
      <c r="A874" s="438"/>
      <c r="D874" s="440"/>
      <c r="E874" s="1"/>
      <c r="G874" s="184"/>
      <c r="L874" s="420"/>
    </row>
    <row r="875" spans="1:12" ht="12.75">
      <c r="A875" s="416"/>
      <c r="B875" s="192"/>
      <c r="C875" s="192"/>
      <c r="D875" s="440"/>
      <c r="E875" s="190"/>
      <c r="F875" s="194"/>
      <c r="G875" s="184"/>
      <c r="H875" s="187"/>
      <c r="I875" s="184"/>
      <c r="J875" s="184"/>
      <c r="K875" s="122">
        <f>G872*H872</f>
        <v>16</v>
      </c>
      <c r="L875" s="420"/>
    </row>
    <row r="876" spans="1:12" ht="12.75">
      <c r="A876" s="192"/>
      <c r="B876" s="192"/>
      <c r="C876" s="192"/>
      <c r="D876" s="305"/>
      <c r="E876" s="190"/>
      <c r="F876" s="196"/>
      <c r="G876" s="184"/>
      <c r="H876" s="188"/>
      <c r="I876" s="189"/>
      <c r="J876" s="428"/>
      <c r="K876" s="428"/>
      <c r="L876" s="420"/>
    </row>
    <row r="877" spans="1:12" ht="12.75">
      <c r="A877" s="445" t="s">
        <v>182</v>
      </c>
      <c r="B877" s="1"/>
      <c r="C877" s="1"/>
      <c r="D877" s="409" t="s">
        <v>181</v>
      </c>
      <c r="E877" s="1"/>
      <c r="G877" s="1"/>
      <c r="I877" s="188"/>
      <c r="K877" s="1"/>
      <c r="L877" s="420"/>
    </row>
    <row r="878" spans="1:12">
      <c r="A878" s="447"/>
      <c r="B878" s="1"/>
      <c r="C878" s="1"/>
      <c r="D878" s="410"/>
      <c r="E878" s="1"/>
      <c r="G878" s="184">
        <v>0.6</v>
      </c>
      <c r="H878" s="1"/>
      <c r="K878" s="1"/>
      <c r="L878" s="420"/>
    </row>
    <row r="879" spans="1:12">
      <c r="A879" s="447"/>
      <c r="B879" s="1"/>
      <c r="C879" s="1"/>
      <c r="D879" s="410"/>
      <c r="E879" s="1"/>
      <c r="F879" s="1"/>
      <c r="G879" s="184">
        <v>2</v>
      </c>
      <c r="H879" s="1"/>
      <c r="J879" s="1"/>
      <c r="K879" s="1"/>
      <c r="L879" s="420"/>
    </row>
    <row r="880" spans="1:12">
      <c r="A880" s="449"/>
      <c r="B880" s="1"/>
      <c r="C880" s="1"/>
      <c r="D880" s="410"/>
      <c r="E880" s="1"/>
      <c r="F880" s="1"/>
      <c r="G880" s="184">
        <f>G878*G879</f>
        <v>1.2</v>
      </c>
      <c r="H880" s="264">
        <f>G880*8</f>
        <v>9.6</v>
      </c>
      <c r="I880" s="184"/>
      <c r="J880" s="1"/>
      <c r="K880" s="1"/>
      <c r="L880" s="420"/>
    </row>
    <row r="881" spans="1:12" ht="12.75">
      <c r="A881" s="299"/>
      <c r="B881" s="1"/>
      <c r="C881" s="1"/>
      <c r="D881" s="411"/>
      <c r="E881" s="1"/>
      <c r="F881" s="1"/>
      <c r="G881" s="1">
        <v>16</v>
      </c>
      <c r="H881" s="56"/>
      <c r="I881" s="1"/>
      <c r="J881" s="1"/>
      <c r="K881" s="161">
        <f>H880+G881</f>
        <v>25.6</v>
      </c>
      <c r="L881" s="420"/>
    </row>
    <row r="882" spans="1:12" ht="16.5" customHeight="1">
      <c r="A882" s="1"/>
      <c r="B882" s="149"/>
      <c r="C882" s="149"/>
      <c r="D882" s="183"/>
      <c r="E882" s="149"/>
      <c r="F882" s="149"/>
      <c r="G882" s="150"/>
      <c r="H882" s="174"/>
      <c r="I882" s="150"/>
      <c r="J882" s="150"/>
      <c r="K882" s="1"/>
      <c r="L882" s="420"/>
    </row>
    <row r="883" spans="1:12" ht="16.5" customHeight="1">
      <c r="A883" s="216"/>
      <c r="B883" s="216"/>
      <c r="C883" s="216"/>
      <c r="D883" s="216"/>
      <c r="E883" s="216"/>
      <c r="F883" s="216"/>
      <c r="G883" s="216"/>
      <c r="H883" s="216"/>
      <c r="I883" s="216"/>
      <c r="J883" s="175"/>
      <c r="K883" s="175"/>
      <c r="L883" s="169"/>
    </row>
    <row r="884" spans="1:12" ht="15" customHeight="1">
      <c r="A884" s="216"/>
      <c r="B884" s="216"/>
      <c r="C884" s="216"/>
      <c r="D884" s="221"/>
      <c r="E884" s="216"/>
      <c r="F884" s="216"/>
      <c r="G884" s="216"/>
      <c r="H884" s="216"/>
      <c r="I884" s="216"/>
      <c r="J884" s="216"/>
      <c r="K884" s="216"/>
      <c r="L884" s="169"/>
    </row>
    <row r="885" spans="1:12" ht="16.5" customHeight="1">
      <c r="A885" s="216"/>
      <c r="B885" s="216"/>
      <c r="C885" s="216"/>
      <c r="D885" s="221"/>
      <c r="E885" s="216"/>
      <c r="F885" s="216"/>
      <c r="G885" s="216"/>
      <c r="H885" s="216"/>
      <c r="I885" s="216"/>
      <c r="J885" s="216"/>
      <c r="K885" s="216"/>
      <c r="L885" s="169"/>
    </row>
    <row r="886" spans="1:12" ht="16.5" customHeight="1">
      <c r="A886" s="216"/>
      <c r="B886" s="216"/>
      <c r="C886" s="216"/>
      <c r="D886" s="221"/>
      <c r="E886" s="216"/>
      <c r="F886" s="216"/>
      <c r="G886" s="216"/>
      <c r="H886" s="216"/>
      <c r="I886" s="216"/>
      <c r="J886" s="216"/>
      <c r="K886" s="216"/>
      <c r="L886" s="169"/>
    </row>
    <row r="887" spans="1:12" ht="15.75" customHeight="1">
      <c r="A887" s="216"/>
      <c r="B887" s="216"/>
      <c r="C887" s="216"/>
      <c r="D887" s="221"/>
      <c r="E887" s="216"/>
      <c r="F887" s="216"/>
      <c r="G887" s="216"/>
      <c r="H887" s="216"/>
      <c r="I887" s="216"/>
      <c r="J887" s="216"/>
      <c r="K887" s="216"/>
      <c r="L887" s="169"/>
    </row>
    <row r="889" spans="1:12" ht="15.75">
      <c r="C889" s="4" t="s">
        <v>1</v>
      </c>
      <c r="D889" s="431" t="s">
        <v>2</v>
      </c>
      <c r="E889" s="431"/>
      <c r="F889" s="220"/>
      <c r="G889" s="220" t="s">
        <v>3</v>
      </c>
      <c r="H889" s="220"/>
      <c r="J889" s="17"/>
      <c r="K889" s="17"/>
      <c r="L889" s="218"/>
    </row>
    <row r="890" spans="1:12" ht="12.75">
      <c r="C890" t="s">
        <v>4</v>
      </c>
      <c r="D890" s="432"/>
      <c r="E890" s="432"/>
      <c r="F890" s="432"/>
      <c r="J890" s="17"/>
      <c r="K890" s="17"/>
      <c r="L890" s="218"/>
    </row>
    <row r="891" spans="1:12" ht="12.75">
      <c r="C891" t="s">
        <v>5</v>
      </c>
      <c r="D891" s="433" t="s">
        <v>6</v>
      </c>
      <c r="E891" s="433"/>
      <c r="F891" s="13"/>
      <c r="G891" s="13" t="s">
        <v>7</v>
      </c>
      <c r="H891" s="13"/>
      <c r="I891" s="9"/>
      <c r="J891" s="308"/>
      <c r="K891" s="308"/>
      <c r="L891" s="218"/>
    </row>
    <row r="892" spans="1:12">
      <c r="D892" s="434" t="s">
        <v>8</v>
      </c>
      <c r="E892" s="434"/>
      <c r="F892" s="10"/>
      <c r="G892" s="10"/>
      <c r="H892" s="10"/>
      <c r="I892" s="9"/>
      <c r="J892" s="11"/>
      <c r="K892" s="11"/>
      <c r="L892" s="218"/>
    </row>
    <row r="893" spans="1:12" ht="15">
      <c r="D893" s="13"/>
      <c r="G893" s="435" t="s">
        <v>9</v>
      </c>
      <c r="H893" s="435"/>
      <c r="I893" s="435"/>
      <c r="J893" s="219" t="s">
        <v>19</v>
      </c>
      <c r="K893" s="17"/>
      <c r="L893" s="218"/>
    </row>
    <row r="894" spans="1:12" ht="15">
      <c r="G894" s="14"/>
      <c r="J894" s="17"/>
      <c r="K894" s="17"/>
      <c r="L894" s="218"/>
    </row>
    <row r="895" spans="1:12" ht="15">
      <c r="A895" s="17"/>
      <c r="B895" s="17"/>
      <c r="C895" s="17"/>
      <c r="D895" s="17"/>
      <c r="G895" s="14"/>
      <c r="J895" s="17"/>
      <c r="K895" s="17"/>
      <c r="L895" s="218"/>
    </row>
    <row r="896" spans="1:12" ht="15">
      <c r="A896" s="17"/>
      <c r="B896" s="17"/>
      <c r="C896" s="17"/>
      <c r="D896" s="436" t="s">
        <v>10</v>
      </c>
      <c r="E896" s="436"/>
      <c r="F896" s="19"/>
      <c r="G896" s="14"/>
      <c r="H896" s="437"/>
      <c r="I896" s="437"/>
      <c r="J896" s="17"/>
      <c r="K896" s="17"/>
      <c r="L896" s="218"/>
    </row>
    <row r="897" spans="1:12" ht="30">
      <c r="A897" s="17"/>
      <c r="B897" s="17"/>
      <c r="C897" s="17"/>
      <c r="D897" s="13"/>
      <c r="E897" s="17"/>
      <c r="F897" s="17"/>
      <c r="G897" s="14"/>
      <c r="I897" s="21"/>
      <c r="J897" s="17"/>
      <c r="K897" s="17"/>
      <c r="L897" s="216"/>
    </row>
    <row r="898" spans="1:12" ht="30">
      <c r="A898" s="17"/>
      <c r="B898" s="17"/>
      <c r="C898" s="17"/>
      <c r="D898" s="13"/>
      <c r="E898" s="17"/>
      <c r="F898" s="17"/>
      <c r="G898" s="14"/>
      <c r="H898" s="217"/>
      <c r="J898" s="17"/>
      <c r="K898" s="17"/>
      <c r="L898" s="216"/>
    </row>
    <row r="899" spans="1:12">
      <c r="A899" s="418" t="s">
        <v>0</v>
      </c>
      <c r="B899" s="418"/>
      <c r="C899" s="418"/>
      <c r="D899" s="418" t="s">
        <v>11</v>
      </c>
      <c r="E899" s="418" t="s">
        <v>12</v>
      </c>
      <c r="F899" s="429" t="s">
        <v>13</v>
      </c>
      <c r="G899" s="429" t="s">
        <v>13</v>
      </c>
      <c r="H899" s="429" t="s">
        <v>14</v>
      </c>
      <c r="I899" s="418" t="s">
        <v>15</v>
      </c>
      <c r="J899" s="418" t="s">
        <v>16</v>
      </c>
      <c r="K899" s="419" t="s">
        <v>17</v>
      </c>
      <c r="L899" s="418" t="s">
        <v>18</v>
      </c>
    </row>
    <row r="900" spans="1:12">
      <c r="A900" s="418"/>
      <c r="B900" s="418"/>
      <c r="C900" s="418"/>
      <c r="D900" s="418"/>
      <c r="E900" s="418"/>
      <c r="F900" s="430"/>
      <c r="G900" s="430"/>
      <c r="H900" s="430"/>
      <c r="I900" s="418"/>
      <c r="J900" s="418"/>
      <c r="K900" s="418"/>
      <c r="L900" s="418"/>
    </row>
    <row r="901" spans="1:12">
      <c r="A901" s="424" t="s">
        <v>180</v>
      </c>
      <c r="B901" s="412"/>
      <c r="C901" s="413"/>
      <c r="D901" s="409" t="s">
        <v>389</v>
      </c>
      <c r="E901" s="215"/>
      <c r="F901" s="1"/>
      <c r="G901" s="1"/>
      <c r="H901" s="1"/>
      <c r="I901" s="1"/>
      <c r="J901" s="1"/>
      <c r="K901" s="184"/>
      <c r="L901" s="439"/>
    </row>
    <row r="902" spans="1:12">
      <c r="A902" s="425"/>
      <c r="B902" s="438"/>
      <c r="C902" s="415"/>
      <c r="D902" s="410"/>
      <c r="E902" s="214"/>
      <c r="F902" s="184"/>
      <c r="G902" s="1">
        <v>0.4</v>
      </c>
      <c r="H902" s="1">
        <v>6</v>
      </c>
      <c r="I902" s="1">
        <f>G902*H902</f>
        <v>2.4000000000000004</v>
      </c>
      <c r="J902" s="1"/>
      <c r="K902" s="184"/>
      <c r="L902" s="420"/>
    </row>
    <row r="903" spans="1:12" ht="12.75">
      <c r="A903" s="425"/>
      <c r="B903" s="438"/>
      <c r="C903" s="415"/>
      <c r="D903" s="410"/>
      <c r="E903" s="214"/>
      <c r="F903" s="184"/>
      <c r="G903" s="1">
        <v>0.87</v>
      </c>
      <c r="H903" s="1">
        <v>6</v>
      </c>
      <c r="I903" s="1">
        <f>G903*H903</f>
        <v>5.22</v>
      </c>
      <c r="J903" s="1"/>
      <c r="K903" s="200"/>
      <c r="L903" s="420"/>
    </row>
    <row r="904" spans="1:12" ht="12.75">
      <c r="A904" s="425"/>
      <c r="B904" s="438"/>
      <c r="C904" s="415"/>
      <c r="D904" s="410"/>
      <c r="E904" s="214"/>
      <c r="F904" s="184"/>
      <c r="G904">
        <v>3.45</v>
      </c>
      <c r="H904">
        <v>4</v>
      </c>
      <c r="I904" s="367">
        <f>G904*H904</f>
        <v>13.8</v>
      </c>
      <c r="J904" s="149"/>
      <c r="K904" s="200"/>
      <c r="L904" s="420"/>
    </row>
    <row r="905" spans="1:12" ht="12.75">
      <c r="A905" s="426"/>
      <c r="B905" s="416"/>
      <c r="C905" s="417"/>
      <c r="D905" s="411"/>
      <c r="E905" s="214"/>
      <c r="F905" s="184"/>
      <c r="G905" s="66"/>
      <c r="H905" s="66"/>
      <c r="I905" s="189"/>
      <c r="J905" s="224"/>
      <c r="K905" s="119">
        <f>I902+I903</f>
        <v>7.62</v>
      </c>
      <c r="L905" s="420"/>
    </row>
    <row r="906" spans="1:12" ht="12.75">
      <c r="A906" s="184"/>
      <c r="B906" s="184"/>
      <c r="C906" s="184"/>
      <c r="D906" s="190"/>
      <c r="E906" s="214"/>
      <c r="F906" s="213"/>
      <c r="G906" s="66"/>
      <c r="H906" s="66"/>
      <c r="I906" s="212"/>
      <c r="J906" s="149"/>
      <c r="K906" s="149"/>
      <c r="L906" s="420"/>
    </row>
    <row r="907" spans="1:12" ht="12.75">
      <c r="A907" s="184"/>
      <c r="B907" s="184"/>
      <c r="C907" s="184"/>
      <c r="D907" s="190"/>
      <c r="E907" s="303"/>
      <c r="F907" s="149"/>
      <c r="G907" s="149"/>
      <c r="H907" s="149"/>
      <c r="I907" s="149"/>
      <c r="J907" s="149"/>
      <c r="K907" s="122"/>
      <c r="L907" s="420"/>
    </row>
    <row r="908" spans="1:12">
      <c r="A908" s="424" t="s">
        <v>178</v>
      </c>
      <c r="B908" s="412"/>
      <c r="C908" s="413"/>
      <c r="D908" s="440" t="s">
        <v>177</v>
      </c>
      <c r="E908" s="214"/>
      <c r="F908" s="1"/>
      <c r="G908" s="1"/>
      <c r="H908" s="1"/>
      <c r="I908" s="1"/>
      <c r="J908" s="1"/>
      <c r="K908" s="1"/>
      <c r="L908" s="420"/>
    </row>
    <row r="909" spans="1:12">
      <c r="A909" s="425"/>
      <c r="B909" s="438"/>
      <c r="C909" s="415"/>
      <c r="D909" s="440"/>
      <c r="E909" s="214"/>
      <c r="F909" s="1"/>
      <c r="G909" s="1">
        <v>16</v>
      </c>
      <c r="H909" s="1">
        <f>12.7*6</f>
        <v>76.199999999999989</v>
      </c>
      <c r="I909" s="1"/>
      <c r="J909" s="1"/>
      <c r="K909" s="1"/>
      <c r="L909" s="420"/>
    </row>
    <row r="910" spans="1:12" ht="12.75">
      <c r="A910" s="425"/>
      <c r="B910" s="438"/>
      <c r="C910" s="415"/>
      <c r="D910" s="440"/>
      <c r="E910" s="214"/>
      <c r="F910" s="184"/>
      <c r="G910" s="184">
        <v>16</v>
      </c>
      <c r="H910" s="1"/>
      <c r="I910" s="302"/>
      <c r="J910" s="188"/>
      <c r="K910" s="200"/>
      <c r="L910" s="420"/>
    </row>
    <row r="911" spans="1:12" ht="12.75">
      <c r="A911" s="425"/>
      <c r="B911" s="438"/>
      <c r="C911" s="415"/>
      <c r="D911" s="440"/>
      <c r="E911" s="214"/>
      <c r="F911" s="184"/>
      <c r="G911" s="66">
        <v>40</v>
      </c>
      <c r="H911" s="66"/>
      <c r="I911" s="149"/>
      <c r="J911" s="149"/>
      <c r="K911" s="200"/>
      <c r="L911" s="420"/>
    </row>
    <row r="912" spans="1:12" ht="12.75">
      <c r="A912" s="425"/>
      <c r="B912" s="438"/>
      <c r="C912" s="415"/>
      <c r="D912" s="440"/>
      <c r="E912" s="214"/>
      <c r="F912" s="184"/>
      <c r="G912" s="66"/>
      <c r="H912" s="66"/>
      <c r="I912" s="189"/>
      <c r="J912" s="428"/>
      <c r="K912" s="428"/>
      <c r="L912" s="420"/>
    </row>
    <row r="913" spans="1:12" ht="12.75">
      <c r="A913" s="426"/>
      <c r="B913" s="416"/>
      <c r="C913" s="417"/>
      <c r="D913" s="440"/>
      <c r="E913" s="184"/>
      <c r="F913" s="184"/>
      <c r="G913" s="184"/>
      <c r="H913" s="188"/>
      <c r="I913" s="189"/>
      <c r="J913" s="1"/>
      <c r="K913" s="122">
        <f>G910+G909+H909+40</f>
        <v>148.19999999999999</v>
      </c>
      <c r="L913" s="420"/>
    </row>
    <row r="914" spans="1:12" ht="12.75">
      <c r="A914" s="304"/>
      <c r="B914" s="300"/>
      <c r="C914" s="306"/>
      <c r="D914" s="307"/>
      <c r="E914" s="184"/>
      <c r="F914" s="184"/>
      <c r="G914" s="184"/>
      <c r="H914" s="188"/>
      <c r="I914" s="189"/>
      <c r="J914" s="1"/>
      <c r="K914" s="208"/>
      <c r="L914" s="420"/>
    </row>
    <row r="915" spans="1:12">
      <c r="A915" s="424" t="s">
        <v>176</v>
      </c>
      <c r="B915" s="300"/>
      <c r="C915" s="306"/>
      <c r="D915" s="409"/>
      <c r="E915" s="184"/>
      <c r="F915" s="1"/>
      <c r="G915" s="1">
        <v>20</v>
      </c>
      <c r="H915" s="1"/>
      <c r="I915" s="1"/>
      <c r="J915" s="1"/>
      <c r="K915" s="1"/>
      <c r="L915" s="420"/>
    </row>
    <row r="916" spans="1:12">
      <c r="A916" s="425"/>
      <c r="B916" s="300"/>
      <c r="C916" s="306"/>
      <c r="D916" s="410"/>
      <c r="E916" s="184"/>
      <c r="F916" s="1"/>
      <c r="G916" s="1">
        <v>20</v>
      </c>
      <c r="H916" s="1"/>
      <c r="I916" s="1"/>
      <c r="J916" s="1"/>
      <c r="K916" s="1"/>
      <c r="L916" s="420"/>
    </row>
    <row r="917" spans="1:12" ht="12.75">
      <c r="A917" s="425"/>
      <c r="B917" s="300"/>
      <c r="C917" s="306"/>
      <c r="D917" s="410"/>
      <c r="E917" s="184"/>
      <c r="F917" s="184"/>
      <c r="G917" s="184"/>
      <c r="H917" s="1"/>
      <c r="I917" s="1"/>
      <c r="J917" s="1"/>
      <c r="K917" s="208"/>
      <c r="L917" s="420"/>
    </row>
    <row r="918" spans="1:12" ht="12.75">
      <c r="A918" s="425"/>
      <c r="B918" s="300"/>
      <c r="C918" s="306"/>
      <c r="D918" s="410"/>
      <c r="E918" s="184"/>
      <c r="F918" s="184"/>
      <c r="G918" s="184"/>
      <c r="H918" s="1"/>
      <c r="I918" s="1"/>
      <c r="J918" s="1"/>
      <c r="K918" s="208"/>
      <c r="L918" s="420"/>
    </row>
    <row r="919" spans="1:12" ht="12.75">
      <c r="A919" s="426"/>
      <c r="B919" s="300"/>
      <c r="C919" s="306"/>
      <c r="D919" s="411"/>
      <c r="E919" s="184"/>
      <c r="F919" s="184"/>
      <c r="G919" s="184"/>
      <c r="H919" s="1"/>
      <c r="I919" s="1"/>
      <c r="J919" s="1"/>
      <c r="K919" s="122">
        <f>G915+G916</f>
        <v>40</v>
      </c>
      <c r="L919" s="420"/>
    </row>
    <row r="920" spans="1:12" ht="12.75">
      <c r="A920" s="304"/>
      <c r="B920" s="300"/>
      <c r="C920" s="306"/>
      <c r="D920" s="301"/>
      <c r="E920" s="184"/>
      <c r="F920" s="184"/>
      <c r="G920" s="184"/>
      <c r="H920" s="188"/>
      <c r="I920" s="189"/>
      <c r="J920" s="1"/>
      <c r="K920" s="208"/>
      <c r="L920" s="420"/>
    </row>
    <row r="921" spans="1:12" ht="12.75">
      <c r="A921" s="421" t="s">
        <v>174</v>
      </c>
      <c r="B921" s="300"/>
      <c r="C921" s="306"/>
      <c r="D921" s="409" t="s">
        <v>173</v>
      </c>
      <c r="E921" s="184"/>
      <c r="F921" s="184"/>
      <c r="G921" s="1">
        <v>0.7</v>
      </c>
      <c r="H921" s="1"/>
      <c r="I921" s="1"/>
      <c r="J921" s="1"/>
      <c r="K921" s="208"/>
      <c r="L921" s="420"/>
    </row>
    <row r="922" spans="1:12">
      <c r="A922" s="422"/>
      <c r="B922" s="300"/>
      <c r="C922" s="306"/>
      <c r="D922" s="410"/>
      <c r="E922" s="184"/>
      <c r="F922" s="184"/>
      <c r="G922" s="1">
        <v>2</v>
      </c>
      <c r="H922" s="1"/>
      <c r="I922" s="1"/>
      <c r="L922" s="420"/>
    </row>
    <row r="923" spans="1:12">
      <c r="A923" s="422"/>
      <c r="B923" s="300"/>
      <c r="C923" s="306"/>
      <c r="D923" s="410"/>
      <c r="E923" s="184"/>
      <c r="F923" s="184"/>
      <c r="G923" s="184">
        <f>G921*G922</f>
        <v>1.4</v>
      </c>
      <c r="H923" s="1">
        <f>G923*8</f>
        <v>11.2</v>
      </c>
      <c r="I923" s="1">
        <f>H923*2</f>
        <v>22.4</v>
      </c>
      <c r="J923" s="1"/>
      <c r="L923" s="420"/>
    </row>
    <row r="924" spans="1:12" ht="12.75">
      <c r="A924" s="423"/>
      <c r="B924" s="300"/>
      <c r="C924" s="306"/>
      <c r="D924" s="411"/>
      <c r="E924" s="184"/>
      <c r="F924" s="184"/>
      <c r="G924" s="184"/>
      <c r="H924" s="1"/>
      <c r="I924" s="1"/>
      <c r="J924" s="1"/>
      <c r="K924" s="161">
        <f>I923</f>
        <v>22.4</v>
      </c>
      <c r="L924" s="420"/>
    </row>
    <row r="925" spans="1:12" ht="12.75">
      <c r="A925" s="184"/>
      <c r="B925" s="184"/>
      <c r="C925" s="184"/>
      <c r="D925" s="205"/>
      <c r="E925" s="303"/>
      <c r="F925" s="188"/>
      <c r="G925" s="188"/>
      <c r="H925" s="188"/>
      <c r="I925" s="188"/>
      <c r="J925" s="203"/>
      <c r="K925" s="200"/>
      <c r="L925" s="420"/>
    </row>
    <row r="926" spans="1:12">
      <c r="A926" s="424" t="s">
        <v>172</v>
      </c>
      <c r="B926" s="412"/>
      <c r="C926" s="413"/>
      <c r="D926" s="441" t="s">
        <v>171</v>
      </c>
      <c r="E926" s="214"/>
      <c r="L926" s="420"/>
    </row>
    <row r="927" spans="1:12">
      <c r="A927" s="425"/>
      <c r="B927" s="438"/>
      <c r="C927" s="415"/>
      <c r="D927" s="442"/>
      <c r="E927" s="214"/>
      <c r="F927" s="184" t="s">
        <v>350</v>
      </c>
      <c r="G927" s="184">
        <v>0.8</v>
      </c>
      <c r="H927" s="184">
        <v>8</v>
      </c>
      <c r="I927" s="184">
        <f>G927*H927*2</f>
        <v>12.8</v>
      </c>
      <c r="J927" s="184"/>
      <c r="K927" s="184"/>
      <c r="L927" s="420"/>
    </row>
    <row r="928" spans="1:12" ht="12.75">
      <c r="A928" s="425"/>
      <c r="B928" s="438"/>
      <c r="C928" s="415"/>
      <c r="D928" s="442"/>
      <c r="E928" s="214"/>
      <c r="F928" s="184"/>
      <c r="G928" s="66">
        <v>0.4</v>
      </c>
      <c r="H928" s="66">
        <v>12.7</v>
      </c>
      <c r="I928" s="326">
        <f>(G928*H928)*4</f>
        <v>20.32</v>
      </c>
      <c r="J928" s="188"/>
      <c r="K928" s="200"/>
      <c r="L928" s="420"/>
    </row>
    <row r="929" spans="1:12" ht="12.75">
      <c r="A929" s="425"/>
      <c r="B929" s="438"/>
      <c r="C929" s="415"/>
      <c r="D929" s="442"/>
      <c r="E929" s="214"/>
      <c r="F929" s="184"/>
      <c r="G929" s="66">
        <v>1.45</v>
      </c>
      <c r="H929" s="66">
        <v>12.7</v>
      </c>
      <c r="I929" s="149">
        <f>(G929*H929)*2</f>
        <v>36.83</v>
      </c>
      <c r="J929" s="149"/>
      <c r="K929" s="200"/>
      <c r="L929" s="420"/>
    </row>
    <row r="930" spans="1:12" ht="12.75">
      <c r="A930" s="425"/>
      <c r="B930" s="438"/>
      <c r="C930" s="415"/>
      <c r="D930" s="442"/>
      <c r="E930" s="214"/>
      <c r="F930" s="184"/>
      <c r="G930" s="184"/>
      <c r="H930" s="188"/>
      <c r="I930" s="189"/>
      <c r="J930" s="1"/>
      <c r="K930" s="161">
        <f>(I927+I929)</f>
        <v>49.629999999999995</v>
      </c>
      <c r="L930" s="420"/>
    </row>
    <row r="931" spans="1:12" ht="12.75">
      <c r="A931" s="426"/>
      <c r="B931" s="416"/>
      <c r="C931" s="417"/>
      <c r="D931" s="443"/>
      <c r="E931" s="184"/>
      <c r="F931" s="184"/>
      <c r="G931" s="184"/>
      <c r="H931" s="188"/>
      <c r="I931" s="189"/>
      <c r="J931" s="427"/>
      <c r="K931" s="427"/>
      <c r="L931" s="420"/>
    </row>
    <row r="932" spans="1:12" ht="12.75">
      <c r="A932" s="192"/>
      <c r="B932" s="192"/>
      <c r="C932" s="192"/>
      <c r="D932" s="183"/>
      <c r="E932" s="184"/>
      <c r="F932" s="223"/>
      <c r="G932" s="223"/>
      <c r="H932" s="184"/>
      <c r="I932" s="184"/>
      <c r="J932" s="184"/>
      <c r="K932" s="184"/>
      <c r="L932" s="420"/>
    </row>
    <row r="933" spans="1:12">
      <c r="A933" s="424" t="s">
        <v>170</v>
      </c>
      <c r="B933" s="192"/>
      <c r="C933" s="192"/>
      <c r="D933" s="441" t="s">
        <v>169</v>
      </c>
      <c r="E933" s="190"/>
      <c r="F933" s="1"/>
      <c r="G933" s="1"/>
      <c r="H933" s="1">
        <v>0.4</v>
      </c>
      <c r="I933" s="1">
        <v>4</v>
      </c>
      <c r="J933" s="1">
        <f>H933*I933</f>
        <v>1.6</v>
      </c>
      <c r="K933" s="1"/>
      <c r="L933" s="420"/>
    </row>
    <row r="934" spans="1:12">
      <c r="A934" s="425"/>
      <c r="B934" s="192"/>
      <c r="C934" s="192"/>
      <c r="D934" s="442"/>
      <c r="E934" s="190"/>
      <c r="F934" s="1"/>
      <c r="G934" s="1"/>
      <c r="H934" s="1">
        <v>0.4</v>
      </c>
      <c r="I934" s="1">
        <v>4</v>
      </c>
      <c r="J934" s="1">
        <f t="shared" ref="J934:J935" si="2">H934*I934</f>
        <v>1.6</v>
      </c>
      <c r="K934" s="1"/>
      <c r="L934" s="420"/>
    </row>
    <row r="935" spans="1:12" ht="12.75">
      <c r="A935" s="425"/>
      <c r="B935" s="192"/>
      <c r="C935" s="192"/>
      <c r="D935" s="442"/>
      <c r="E935" s="190"/>
      <c r="F935" s="184"/>
      <c r="G935" s="66"/>
      <c r="H935" s="66">
        <v>1.2</v>
      </c>
      <c r="I935" s="1">
        <v>4</v>
      </c>
      <c r="J935" s="1">
        <f t="shared" si="2"/>
        <v>4.8</v>
      </c>
      <c r="K935" s="200"/>
      <c r="L935" s="420"/>
    </row>
    <row r="936" spans="1:12" ht="12.75">
      <c r="A936" s="425"/>
      <c r="B936" s="192"/>
      <c r="C936" s="192"/>
      <c r="D936" s="442"/>
      <c r="E936" s="190"/>
      <c r="F936" s="230"/>
      <c r="G936" s="67"/>
      <c r="H936" s="67"/>
      <c r="I936" s="222"/>
      <c r="J936" s="1"/>
      <c r="K936" s="222"/>
      <c r="L936" s="420"/>
    </row>
    <row r="937" spans="1:12" ht="12.75">
      <c r="A937" s="426"/>
      <c r="B937" s="192"/>
      <c r="C937" s="192"/>
      <c r="D937" s="442"/>
      <c r="E937" s="190"/>
      <c r="F937" s="184"/>
      <c r="G937" s="184"/>
      <c r="H937" s="188"/>
      <c r="I937" s="189"/>
      <c r="J937" s="309"/>
      <c r="K937" s="122">
        <f>J933+J934+J935*2.5</f>
        <v>15.2</v>
      </c>
      <c r="L937" s="420"/>
    </row>
    <row r="938" spans="1:12" ht="12.75">
      <c r="A938" s="192"/>
      <c r="B938" s="192"/>
      <c r="C938" s="192"/>
      <c r="D938" s="305"/>
      <c r="E938" s="1"/>
      <c r="F938" s="1"/>
      <c r="G938" s="56"/>
      <c r="H938" s="1"/>
      <c r="I938" s="1"/>
      <c r="J938" s="1"/>
      <c r="K938" s="1"/>
      <c r="L938" s="420"/>
    </row>
    <row r="939" spans="1:12">
      <c r="A939" s="412" t="s">
        <v>168</v>
      </c>
      <c r="B939" s="192"/>
      <c r="C939" s="192"/>
      <c r="D939" s="444" t="s">
        <v>167</v>
      </c>
      <c r="E939" s="190"/>
      <c r="F939" s="194"/>
      <c r="I939" s="184"/>
      <c r="J939" s="184"/>
      <c r="K939" s="184"/>
      <c r="L939" s="420"/>
    </row>
    <row r="940" spans="1:12" ht="12.75">
      <c r="A940" s="438"/>
      <c r="B940" s="192"/>
      <c r="C940" s="192"/>
      <c r="D940" s="444"/>
      <c r="E940" s="190"/>
      <c r="F940" s="196"/>
      <c r="G940" s="184">
        <v>1.45</v>
      </c>
      <c r="H940" s="188">
        <v>6</v>
      </c>
      <c r="I940" s="189">
        <f>G940*H940</f>
        <v>8.6999999999999993</v>
      </c>
      <c r="J940" s="309"/>
      <c r="K940" s="310"/>
      <c r="L940" s="420"/>
    </row>
    <row r="941" spans="1:12" ht="12.75">
      <c r="A941" s="438"/>
      <c r="B941" s="192"/>
      <c r="C941" s="192"/>
      <c r="D941" s="444"/>
      <c r="E941" s="190"/>
      <c r="F941" s="196"/>
      <c r="G941" s="184"/>
      <c r="H941" s="200"/>
      <c r="I941" s="298"/>
      <c r="J941" s="188"/>
      <c r="K941" s="200"/>
      <c r="L941" s="420"/>
    </row>
    <row r="942" spans="1:12">
      <c r="A942" s="438"/>
      <c r="B942" s="192"/>
      <c r="C942" s="192"/>
      <c r="D942" s="444"/>
      <c r="E942" s="190"/>
      <c r="F942" s="194"/>
      <c r="G942" s="193"/>
      <c r="H942" s="187"/>
      <c r="I942" s="184"/>
      <c r="J942" s="184"/>
      <c r="K942" s="184"/>
      <c r="L942" s="420"/>
    </row>
    <row r="943" spans="1:12" ht="12.75">
      <c r="A943" s="438"/>
      <c r="B943" s="192"/>
      <c r="C943" s="192"/>
      <c r="D943" s="444"/>
      <c r="E943" s="190"/>
      <c r="F943" s="196"/>
      <c r="G943" s="67"/>
      <c r="H943" s="65"/>
      <c r="I943" s="302"/>
      <c r="J943" s="188"/>
      <c r="L943" s="420"/>
    </row>
    <row r="944" spans="1:12" ht="12.75">
      <c r="A944" s="438"/>
      <c r="B944" s="192"/>
      <c r="C944" s="192"/>
      <c r="D944" s="444"/>
      <c r="E944" s="184"/>
      <c r="F944" s="196"/>
      <c r="G944" s="67"/>
      <c r="H944" s="67"/>
      <c r="I944" s="184"/>
      <c r="J944" s="184"/>
      <c r="K944" s="184"/>
      <c r="L944" s="420"/>
    </row>
    <row r="945" spans="1:12" ht="12.75">
      <c r="A945" s="438"/>
      <c r="B945" s="192"/>
      <c r="C945" s="192"/>
      <c r="D945" s="444"/>
      <c r="E945" s="190"/>
      <c r="F945" s="194"/>
      <c r="G945" s="184"/>
      <c r="H945" s="188"/>
      <c r="I945" s="189"/>
      <c r="J945" s="309"/>
      <c r="K945" s="311"/>
      <c r="L945" s="420"/>
    </row>
    <row r="946" spans="1:12" ht="12.75">
      <c r="A946" s="438"/>
      <c r="B946" s="192"/>
      <c r="C946" s="192"/>
      <c r="D946" s="444"/>
      <c r="E946" s="190"/>
      <c r="F946" s="196"/>
      <c r="G946" s="184"/>
      <c r="H946" s="188"/>
      <c r="I946" s="189"/>
      <c r="J946" s="428"/>
      <c r="K946" s="428"/>
      <c r="L946" s="420"/>
    </row>
    <row r="947" spans="1:12">
      <c r="A947" s="438"/>
      <c r="B947" s="1"/>
      <c r="C947" s="1"/>
      <c r="D947" s="444"/>
      <c r="E947" s="1"/>
      <c r="F947" s="72"/>
      <c r="G947" s="1"/>
      <c r="H947" s="1"/>
      <c r="I947" s="1"/>
      <c r="J947" s="1"/>
      <c r="K947" s="1"/>
      <c r="L947" s="420"/>
    </row>
    <row r="948" spans="1:12" ht="12.75">
      <c r="A948" s="416"/>
      <c r="D948" s="444"/>
      <c r="E948" s="1"/>
      <c r="K948" s="122">
        <f>I940</f>
        <v>8.6999999999999993</v>
      </c>
      <c r="L948" s="420"/>
    </row>
    <row r="949" spans="1:12" ht="12.75">
      <c r="A949" s="192"/>
      <c r="B949" s="192"/>
      <c r="C949" s="192"/>
      <c r="D949" s="195"/>
      <c r="E949" s="190"/>
      <c r="F949" s="194"/>
      <c r="G949" s="193"/>
      <c r="H949" s="187"/>
      <c r="I949" s="184"/>
      <c r="J949" s="184"/>
      <c r="K949" s="119"/>
      <c r="L949" s="420"/>
    </row>
    <row r="950" spans="1:12" ht="12.75">
      <c r="A950" s="412" t="s">
        <v>166</v>
      </c>
      <c r="B950" s="192"/>
      <c r="C950" s="192"/>
      <c r="D950" s="440" t="s">
        <v>165</v>
      </c>
      <c r="E950" s="190"/>
      <c r="F950" s="196"/>
      <c r="I950" s="188"/>
      <c r="J950" s="428"/>
      <c r="K950" s="428"/>
      <c r="L950" s="420"/>
    </row>
    <row r="951" spans="1:12">
      <c r="A951" s="438"/>
      <c r="B951" s="1"/>
      <c r="C951" s="1"/>
      <c r="D951" s="440"/>
      <c r="E951" s="1"/>
      <c r="F951" s="72"/>
      <c r="G951" s="184">
        <v>0.8</v>
      </c>
      <c r="H951">
        <v>10</v>
      </c>
      <c r="I951">
        <f>G951*H951</f>
        <v>8</v>
      </c>
      <c r="J951" s="1"/>
      <c r="K951" s="1"/>
      <c r="L951" s="420"/>
    </row>
    <row r="952" spans="1:12">
      <c r="A952" s="438"/>
      <c r="D952" s="440"/>
      <c r="E952" s="1"/>
      <c r="G952" s="184">
        <v>0.8</v>
      </c>
      <c r="H952">
        <v>10</v>
      </c>
      <c r="I952">
        <f>G952*H952</f>
        <v>8</v>
      </c>
      <c r="L952" s="420"/>
    </row>
    <row r="953" spans="1:12" ht="12.75">
      <c r="A953" s="416"/>
      <c r="B953" s="192"/>
      <c r="C953" s="192"/>
      <c r="D953" s="440"/>
      <c r="E953" s="190"/>
      <c r="F953" s="194" t="s">
        <v>392</v>
      </c>
      <c r="G953" s="184"/>
      <c r="H953" s="187">
        <v>10.25</v>
      </c>
      <c r="I953" s="184">
        <v>0.4</v>
      </c>
      <c r="J953" s="184">
        <f>(H953*I953)*2</f>
        <v>8.2000000000000011</v>
      </c>
      <c r="K953" s="161">
        <f>(G950+I952+I951)*2</f>
        <v>32</v>
      </c>
      <c r="L953" s="420"/>
    </row>
    <row r="954" spans="1:12" ht="12.75">
      <c r="A954" s="192"/>
      <c r="B954" s="192"/>
      <c r="C954" s="192"/>
      <c r="D954" s="305"/>
      <c r="E954" s="190"/>
      <c r="F954" s="196"/>
      <c r="G954" s="184"/>
      <c r="H954" s="188"/>
      <c r="I954" s="189"/>
      <c r="J954" s="428">
        <f>J953+K953</f>
        <v>40.200000000000003</v>
      </c>
      <c r="K954" s="428"/>
      <c r="L954" s="420"/>
    </row>
    <row r="955" spans="1:12" ht="12" customHeight="1">
      <c r="A955" s="216"/>
      <c r="B955" s="216"/>
      <c r="C955" s="216"/>
      <c r="D955" s="216"/>
      <c r="E955" s="216"/>
      <c r="F955" s="216"/>
      <c r="G955" s="216"/>
      <c r="H955" s="216"/>
      <c r="I955" s="216"/>
      <c r="J955" s="175"/>
      <c r="K955" s="175"/>
      <c r="L955" s="169"/>
    </row>
    <row r="956" spans="1:12" ht="12.75" customHeight="1">
      <c r="A956" s="216"/>
      <c r="B956" s="216"/>
      <c r="C956" s="216"/>
      <c r="D956" s="221"/>
      <c r="E956" s="216"/>
      <c r="F956" s="216"/>
      <c r="G956" s="216"/>
      <c r="H956" s="216"/>
      <c r="I956" s="216"/>
      <c r="J956" s="216"/>
      <c r="K956" s="216"/>
      <c r="L956" s="169"/>
    </row>
    <row r="957" spans="1:12" ht="14.25" customHeight="1">
      <c r="A957" s="216"/>
      <c r="B957" s="216"/>
      <c r="C957" s="216"/>
      <c r="D957" s="221"/>
      <c r="E957" s="216"/>
      <c r="F957" s="216"/>
      <c r="G957" s="216"/>
      <c r="H957" s="216"/>
      <c r="I957" s="216"/>
      <c r="J957" s="216"/>
      <c r="K957" s="216"/>
      <c r="L957" s="169"/>
    </row>
    <row r="958" spans="1:12" ht="12.75" customHeight="1">
      <c r="A958" s="216"/>
      <c r="B958" s="216"/>
      <c r="C958" s="216"/>
      <c r="D958" s="221"/>
      <c r="E958" s="216"/>
      <c r="F958" s="216"/>
      <c r="G958" s="216"/>
      <c r="H958" s="216"/>
      <c r="I958" s="216"/>
      <c r="J958" s="216"/>
      <c r="K958" s="216"/>
      <c r="L958" s="169"/>
    </row>
    <row r="959" spans="1:12" ht="12" customHeight="1">
      <c r="A959" s="216"/>
      <c r="B959" s="216"/>
      <c r="C959" s="216"/>
      <c r="D959" s="221"/>
      <c r="E959" s="216"/>
      <c r="F959" s="216"/>
      <c r="G959" s="216"/>
      <c r="H959" s="216"/>
      <c r="I959" s="216"/>
      <c r="J959" s="216"/>
      <c r="K959" s="216"/>
      <c r="L959" s="169"/>
    </row>
    <row r="960" spans="1:12" ht="15.75">
      <c r="C960" s="4" t="s">
        <v>1</v>
      </c>
      <c r="D960" s="431" t="s">
        <v>2</v>
      </c>
      <c r="E960" s="431"/>
      <c r="F960" s="220"/>
      <c r="G960" s="220" t="s">
        <v>3</v>
      </c>
      <c r="H960" s="220"/>
      <c r="J960" s="17"/>
      <c r="K960" s="17"/>
      <c r="L960" s="218"/>
    </row>
    <row r="961" spans="1:12" ht="12.75">
      <c r="C961" t="s">
        <v>4</v>
      </c>
      <c r="D961" s="432"/>
      <c r="E961" s="432"/>
      <c r="F961" s="432"/>
      <c r="J961" s="17"/>
      <c r="K961" s="17"/>
      <c r="L961" s="218"/>
    </row>
    <row r="962" spans="1:12" ht="12.75">
      <c r="C962" t="s">
        <v>5</v>
      </c>
      <c r="D962" s="433" t="s">
        <v>6</v>
      </c>
      <c r="E962" s="433"/>
      <c r="F962" s="13"/>
      <c r="G962" s="13" t="s">
        <v>7</v>
      </c>
      <c r="H962" s="13"/>
      <c r="I962" s="9"/>
      <c r="J962" s="308"/>
      <c r="K962" s="308"/>
      <c r="L962" s="218"/>
    </row>
    <row r="963" spans="1:12">
      <c r="D963" s="434" t="s">
        <v>8</v>
      </c>
      <c r="E963" s="434"/>
      <c r="F963" s="10"/>
      <c r="G963" s="10"/>
      <c r="H963" s="10"/>
      <c r="I963" s="9"/>
      <c r="J963" s="11"/>
      <c r="K963" s="11"/>
      <c r="L963" s="218"/>
    </row>
    <row r="964" spans="1:12" ht="15">
      <c r="D964" s="13"/>
      <c r="G964" s="435" t="s">
        <v>9</v>
      </c>
      <c r="H964" s="435"/>
      <c r="I964" s="435"/>
      <c r="J964" s="219" t="s">
        <v>19</v>
      </c>
      <c r="K964" s="17"/>
      <c r="L964" s="218"/>
    </row>
    <row r="965" spans="1:12" ht="15">
      <c r="G965" s="14"/>
      <c r="J965" s="17"/>
      <c r="K965" s="17"/>
      <c r="L965" s="218"/>
    </row>
    <row r="966" spans="1:12" ht="15">
      <c r="A966" s="17"/>
      <c r="B966" s="17"/>
      <c r="C966" s="17"/>
      <c r="D966" s="17"/>
      <c r="G966" s="14"/>
      <c r="J966" s="17"/>
      <c r="K966" s="17"/>
      <c r="L966" s="218"/>
    </row>
    <row r="967" spans="1:12" ht="15">
      <c r="A967" s="17"/>
      <c r="B967" s="17"/>
      <c r="C967" s="17"/>
      <c r="D967" s="436" t="s">
        <v>10</v>
      </c>
      <c r="E967" s="436"/>
      <c r="F967" s="19"/>
      <c r="G967" s="14"/>
      <c r="H967" s="437"/>
      <c r="I967" s="437"/>
      <c r="J967" s="17"/>
      <c r="K967" s="17"/>
      <c r="L967" s="218"/>
    </row>
    <row r="968" spans="1:12" ht="30">
      <c r="A968" s="17"/>
      <c r="B968" s="17"/>
      <c r="C968" s="17"/>
      <c r="D968" s="13"/>
      <c r="E968" s="17"/>
      <c r="F968" s="17"/>
      <c r="G968" s="14"/>
      <c r="I968" s="21"/>
      <c r="J968" s="17"/>
      <c r="K968" s="17"/>
      <c r="L968" s="216"/>
    </row>
    <row r="969" spans="1:12" ht="30">
      <c r="A969" s="17"/>
      <c r="B969" s="17"/>
      <c r="C969" s="17"/>
      <c r="D969" s="13"/>
      <c r="E969" s="17"/>
      <c r="F969" s="17"/>
      <c r="G969" s="14"/>
      <c r="H969" s="217"/>
      <c r="J969" s="17"/>
      <c r="K969" s="17"/>
      <c r="L969" s="216"/>
    </row>
    <row r="970" spans="1:12">
      <c r="A970" s="418" t="s">
        <v>0</v>
      </c>
      <c r="B970" s="418"/>
      <c r="C970" s="418"/>
      <c r="D970" s="418" t="s">
        <v>11</v>
      </c>
      <c r="E970" s="418" t="s">
        <v>12</v>
      </c>
      <c r="F970" s="429" t="s">
        <v>13</v>
      </c>
      <c r="G970" s="429" t="s">
        <v>13</v>
      </c>
      <c r="H970" s="429" t="s">
        <v>14</v>
      </c>
      <c r="I970" s="418" t="s">
        <v>15</v>
      </c>
      <c r="J970" s="418" t="s">
        <v>16</v>
      </c>
      <c r="K970" s="419" t="s">
        <v>17</v>
      </c>
      <c r="L970" s="418" t="s">
        <v>18</v>
      </c>
    </row>
    <row r="971" spans="1:12">
      <c r="A971" s="418"/>
      <c r="B971" s="418"/>
      <c r="C971" s="418"/>
      <c r="D971" s="418"/>
      <c r="E971" s="418"/>
      <c r="F971" s="430"/>
      <c r="G971" s="430"/>
      <c r="H971" s="430"/>
      <c r="I971" s="418"/>
      <c r="J971" s="418"/>
      <c r="K971" s="418"/>
      <c r="L971" s="418"/>
    </row>
    <row r="972" spans="1:12" ht="12.75">
      <c r="A972" s="304"/>
      <c r="B972" s="300"/>
      <c r="C972" s="306"/>
      <c r="D972" s="307"/>
      <c r="E972" s="184"/>
      <c r="F972" s="184"/>
      <c r="G972" s="184"/>
      <c r="H972" s="188"/>
      <c r="I972" s="189"/>
      <c r="J972" s="1"/>
      <c r="K972" s="208"/>
      <c r="L972" s="420"/>
    </row>
    <row r="973" spans="1:12" ht="12.75">
      <c r="A973" s="421" t="s">
        <v>164</v>
      </c>
      <c r="B973" s="300"/>
      <c r="C973" s="306"/>
      <c r="D973" s="409" t="s">
        <v>163</v>
      </c>
      <c r="E973" s="184"/>
      <c r="F973" s="1">
        <v>1.45</v>
      </c>
      <c r="G973">
        <v>12.7</v>
      </c>
      <c r="H973" s="188">
        <f>F973*G973*2</f>
        <v>36.83</v>
      </c>
      <c r="I973" s="1"/>
      <c r="J973" s="1"/>
      <c r="K973" s="1"/>
      <c r="L973" s="420"/>
    </row>
    <row r="974" spans="1:12">
      <c r="A974" s="422"/>
      <c r="B974" s="300"/>
      <c r="C974" s="306"/>
      <c r="D974" s="410"/>
      <c r="E974" s="184"/>
      <c r="F974" s="184">
        <v>0.4</v>
      </c>
      <c r="G974" s="1">
        <v>12.7</v>
      </c>
      <c r="H974">
        <f>F974*G974*4</f>
        <v>20.32</v>
      </c>
      <c r="I974" s="1"/>
      <c r="J974" s="1"/>
      <c r="K974" s="1"/>
      <c r="L974" s="420"/>
    </row>
    <row r="975" spans="1:12" ht="12.75">
      <c r="A975" s="422"/>
      <c r="B975" s="300"/>
      <c r="C975" s="306"/>
      <c r="D975" s="410"/>
      <c r="E975" s="184"/>
      <c r="F975" s="184">
        <v>0.8</v>
      </c>
      <c r="G975" s="1">
        <v>4</v>
      </c>
      <c r="H975">
        <f>F975*G975</f>
        <v>3.2</v>
      </c>
      <c r="I975" s="1"/>
      <c r="J975" s="1"/>
      <c r="K975" s="208"/>
      <c r="L975" s="420"/>
    </row>
    <row r="976" spans="1:12" ht="12.75">
      <c r="A976" s="422"/>
      <c r="B976" s="300"/>
      <c r="C976" s="306"/>
      <c r="D976" s="410"/>
      <c r="E976" s="184"/>
      <c r="F976" s="184">
        <v>0.5</v>
      </c>
      <c r="G976" s="184">
        <v>12.7</v>
      </c>
      <c r="H976" s="1">
        <f>(F976*G976)*2</f>
        <v>12.7</v>
      </c>
      <c r="I976" s="1"/>
      <c r="J976" s="1"/>
      <c r="K976" s="208"/>
      <c r="L976" s="420"/>
    </row>
    <row r="977" spans="1:12" ht="12.75">
      <c r="A977" s="423"/>
      <c r="B977" s="300"/>
      <c r="C977" s="306"/>
      <c r="D977" s="411"/>
      <c r="E977" s="184"/>
      <c r="F977" s="184"/>
      <c r="G977" s="184"/>
      <c r="H977" s="1"/>
      <c r="I977" s="1"/>
      <c r="J977" s="1"/>
      <c r="K977" s="161">
        <f>ROUND(H973+H974+H975+H976,2)</f>
        <v>73.05</v>
      </c>
      <c r="L977" s="420"/>
    </row>
    <row r="978" spans="1:12" ht="12.75">
      <c r="A978" s="304"/>
      <c r="B978" s="300"/>
      <c r="C978" s="306"/>
      <c r="D978" s="301"/>
      <c r="E978" s="184"/>
      <c r="F978" s="184"/>
      <c r="G978" s="184"/>
      <c r="H978" s="188"/>
      <c r="I978" s="189"/>
      <c r="J978" s="1"/>
      <c r="K978" s="208"/>
      <c r="L978" s="420"/>
    </row>
    <row r="979" spans="1:12" ht="12.75">
      <c r="A979" s="424" t="s">
        <v>162</v>
      </c>
      <c r="B979" s="300"/>
      <c r="C979" s="306"/>
      <c r="D979" s="409" t="s">
        <v>161</v>
      </c>
      <c r="E979" s="184"/>
      <c r="F979" s="184"/>
      <c r="G979" s="1"/>
      <c r="H979" s="1"/>
      <c r="I979" s="1"/>
      <c r="J979" s="1"/>
      <c r="K979" s="208"/>
      <c r="L979" s="420"/>
    </row>
    <row r="980" spans="1:12">
      <c r="A980" s="425"/>
      <c r="B980" s="300"/>
      <c r="C980" s="306"/>
      <c r="D980" s="410"/>
      <c r="E980" s="184"/>
      <c r="F980" s="184"/>
      <c r="G980" s="1">
        <v>12.7</v>
      </c>
      <c r="H980" s="1">
        <v>3</v>
      </c>
      <c r="I980" s="1">
        <f>(G980*H980)*2</f>
        <v>76.199999999999989</v>
      </c>
      <c r="L980" s="420"/>
    </row>
    <row r="981" spans="1:12">
      <c r="A981" s="425"/>
      <c r="B981" s="300"/>
      <c r="C981" s="306"/>
      <c r="D981" s="410"/>
      <c r="E981" s="184"/>
      <c r="F981" s="184"/>
      <c r="G981" s="184"/>
      <c r="H981" s="1"/>
      <c r="I981" s="1"/>
      <c r="J981" s="1"/>
      <c r="L981" s="420"/>
    </row>
    <row r="982" spans="1:12" ht="12.75">
      <c r="A982" s="426"/>
      <c r="B982" s="300"/>
      <c r="C982" s="306"/>
      <c r="D982" s="411"/>
      <c r="E982" s="184"/>
      <c r="F982" s="184"/>
      <c r="G982" s="184"/>
      <c r="H982" s="1"/>
      <c r="I982" s="1"/>
      <c r="J982" s="1"/>
      <c r="K982" s="161">
        <f>I980</f>
        <v>76.199999999999989</v>
      </c>
      <c r="L982" s="420"/>
    </row>
    <row r="983" spans="1:12" ht="12.75">
      <c r="A983" s="184"/>
      <c r="B983" s="184"/>
      <c r="C983" s="184"/>
      <c r="D983" s="205"/>
      <c r="E983" s="303"/>
      <c r="F983" s="188"/>
      <c r="G983" s="188"/>
      <c r="H983" s="188"/>
      <c r="I983" s="188"/>
      <c r="J983" s="203"/>
      <c r="K983" s="200"/>
      <c r="L983" s="420"/>
    </row>
    <row r="984" spans="1:12" ht="12" customHeight="1">
      <c r="A984" s="412" t="s">
        <v>312</v>
      </c>
      <c r="B984" s="412"/>
      <c r="C984" s="413"/>
      <c r="D984" s="409" t="s">
        <v>293</v>
      </c>
      <c r="E984" s="214"/>
      <c r="L984" s="420"/>
    </row>
    <row r="985" spans="1:12" ht="12" customHeight="1">
      <c r="A985" s="414"/>
      <c r="B985" s="414"/>
      <c r="C985" s="415"/>
      <c r="D985" s="410"/>
      <c r="E985" s="214"/>
      <c r="F985" s="184"/>
      <c r="G985" s="184"/>
      <c r="H985" s="184"/>
      <c r="I985" s="184"/>
      <c r="J985" s="184"/>
      <c r="K985" s="184"/>
      <c r="L985" s="420"/>
    </row>
    <row r="986" spans="1:12" ht="12.75">
      <c r="A986" s="414"/>
      <c r="B986" s="414"/>
      <c r="C986" s="415"/>
      <c r="D986" s="410"/>
      <c r="E986" s="214"/>
      <c r="F986" s="184"/>
      <c r="G986" s="66"/>
      <c r="H986" s="66"/>
      <c r="I986" s="302"/>
      <c r="J986" s="188"/>
      <c r="K986" s="200"/>
      <c r="L986" s="420"/>
    </row>
    <row r="987" spans="1:12" ht="12.75">
      <c r="A987" s="414"/>
      <c r="B987" s="414"/>
      <c r="C987" s="415"/>
      <c r="D987" s="410"/>
      <c r="E987" s="214"/>
      <c r="F987" s="184"/>
      <c r="G987" s="66"/>
      <c r="H987" s="66"/>
      <c r="I987" s="149"/>
      <c r="J987" s="149"/>
      <c r="K987" s="200"/>
      <c r="L987" s="420"/>
    </row>
    <row r="988" spans="1:12" ht="12.75">
      <c r="A988" s="414"/>
      <c r="B988" s="414"/>
      <c r="C988" s="415"/>
      <c r="D988" s="410"/>
      <c r="E988" s="214"/>
      <c r="F988" s="184"/>
      <c r="G988" s="184"/>
      <c r="H988" s="188"/>
      <c r="I988" s="189"/>
      <c r="J988" s="1"/>
      <c r="K988" s="119"/>
      <c r="L988" s="420"/>
    </row>
    <row r="989" spans="1:12" ht="12.75">
      <c r="A989" s="414"/>
      <c r="B989" s="414"/>
      <c r="C989" s="415"/>
      <c r="D989" s="410"/>
      <c r="E989" s="184"/>
      <c r="F989" s="184"/>
      <c r="G989" s="184"/>
      <c r="H989" s="188"/>
      <c r="I989" s="189"/>
      <c r="J989" s="427"/>
      <c r="K989" s="427"/>
      <c r="L989" s="420"/>
    </row>
    <row r="990" spans="1:12" ht="12.75" customHeight="1">
      <c r="A990" s="414"/>
      <c r="B990" s="414"/>
      <c r="C990" s="415"/>
      <c r="D990" s="410"/>
      <c r="E990" s="184"/>
      <c r="F990" s="223"/>
      <c r="G990" s="223"/>
      <c r="H990" s="184"/>
      <c r="I990" s="184"/>
      <c r="J990" s="184"/>
      <c r="K990" s="184"/>
      <c r="L990" s="420"/>
    </row>
    <row r="991" spans="1:12" ht="12" customHeight="1">
      <c r="A991" s="414"/>
      <c r="B991" s="414"/>
      <c r="C991" s="415"/>
      <c r="D991" s="410"/>
      <c r="E991" s="190"/>
      <c r="F991" s="1"/>
      <c r="G991" s="1"/>
      <c r="H991" s="1"/>
      <c r="I991" s="1"/>
      <c r="J991" s="1"/>
      <c r="K991" s="1"/>
      <c r="L991" s="420"/>
    </row>
    <row r="992" spans="1:12" ht="12" customHeight="1">
      <c r="A992" s="414"/>
      <c r="B992" s="414"/>
      <c r="C992" s="415"/>
      <c r="D992" s="410"/>
      <c r="E992" s="190"/>
      <c r="F992" s="1"/>
      <c r="G992" s="1"/>
      <c r="H992" s="1"/>
      <c r="I992" s="1"/>
      <c r="J992" s="1"/>
      <c r="K992" s="1"/>
      <c r="L992" s="420"/>
    </row>
    <row r="993" spans="1:12" ht="12.75">
      <c r="A993" s="414"/>
      <c r="B993" s="414"/>
      <c r="C993" s="415"/>
      <c r="D993" s="410"/>
      <c r="E993" s="190"/>
      <c r="F993" s="184"/>
      <c r="G993" s="66"/>
      <c r="H993" s="66"/>
      <c r="I993" s="302"/>
      <c r="J993" s="188"/>
      <c r="K993" s="200"/>
      <c r="L993" s="420"/>
    </row>
    <row r="994" spans="1:12" ht="12.75">
      <c r="A994" s="414"/>
      <c r="B994" s="414"/>
      <c r="C994" s="415"/>
      <c r="D994" s="410"/>
      <c r="E994" s="190"/>
      <c r="F994" s="230"/>
      <c r="G994" s="67"/>
      <c r="H994" s="67"/>
      <c r="I994" s="222"/>
      <c r="J994" s="222"/>
      <c r="K994" s="222"/>
      <c r="L994" s="420"/>
    </row>
    <row r="995" spans="1:12" ht="12.75">
      <c r="A995" s="414"/>
      <c r="B995" s="414"/>
      <c r="C995" s="415"/>
      <c r="D995" s="410"/>
      <c r="E995" s="190"/>
      <c r="F995" s="184"/>
      <c r="G995" s="184"/>
      <c r="H995" s="188"/>
      <c r="I995" s="189"/>
      <c r="J995" s="309"/>
      <c r="K995" s="119"/>
      <c r="L995" s="420"/>
    </row>
    <row r="996" spans="1:12" ht="12.75" customHeight="1">
      <c r="A996" s="414"/>
      <c r="B996" s="414"/>
      <c r="C996" s="415"/>
      <c r="D996" s="410"/>
      <c r="E996" s="1"/>
      <c r="F996" s="1"/>
      <c r="G996" s="56"/>
      <c r="H996" s="1"/>
      <c r="I996" s="1"/>
      <c r="J996" s="1"/>
      <c r="K996" s="1"/>
      <c r="L996" s="420"/>
    </row>
    <row r="997" spans="1:12" ht="12" customHeight="1">
      <c r="A997" s="414"/>
      <c r="B997" s="414"/>
      <c r="C997" s="415"/>
      <c r="D997" s="410"/>
      <c r="E997" s="190"/>
      <c r="F997" s="194"/>
      <c r="I997" s="184"/>
      <c r="J997" s="184"/>
      <c r="K997" s="184"/>
      <c r="L997" s="420"/>
    </row>
    <row r="998" spans="1:12" ht="12.75">
      <c r="A998" s="414"/>
      <c r="B998" s="414"/>
      <c r="C998" s="415"/>
      <c r="D998" s="410"/>
      <c r="E998" s="190"/>
      <c r="F998" s="196"/>
      <c r="G998" s="184"/>
      <c r="H998" s="188"/>
      <c r="I998" s="189"/>
      <c r="J998" s="309"/>
      <c r="K998" s="310"/>
      <c r="L998" s="420"/>
    </row>
    <row r="999" spans="1:12" ht="12.75">
      <c r="A999" s="414"/>
      <c r="B999" s="414"/>
      <c r="C999" s="415"/>
      <c r="D999" s="410"/>
      <c r="E999" s="190"/>
      <c r="F999" s="196"/>
      <c r="G999" s="184"/>
      <c r="H999" s="200"/>
      <c r="I999" s="298"/>
      <c r="J999" s="188"/>
      <c r="K999" s="200"/>
      <c r="L999" s="420"/>
    </row>
    <row r="1000" spans="1:12" ht="12" customHeight="1">
      <c r="A1000" s="414"/>
      <c r="B1000" s="414"/>
      <c r="C1000" s="415"/>
      <c r="D1000" s="410"/>
      <c r="E1000" s="190"/>
      <c r="F1000" s="194"/>
      <c r="G1000" s="193"/>
      <c r="H1000" s="187"/>
      <c r="I1000" s="184"/>
      <c r="J1000" s="184"/>
      <c r="K1000" s="184"/>
      <c r="L1000" s="420"/>
    </row>
    <row r="1001" spans="1:12" ht="12.75">
      <c r="A1001" s="414"/>
      <c r="B1001" s="414"/>
      <c r="C1001" s="415"/>
      <c r="D1001" s="410"/>
      <c r="E1001" s="190"/>
      <c r="F1001" s="196"/>
      <c r="G1001" s="67"/>
      <c r="H1001" s="65"/>
      <c r="I1001" s="302"/>
      <c r="J1001" s="188"/>
      <c r="L1001" s="420"/>
    </row>
    <row r="1002" spans="1:12" ht="12.75">
      <c r="A1002" s="414"/>
      <c r="B1002" s="414"/>
      <c r="C1002" s="415"/>
      <c r="D1002" s="410"/>
      <c r="E1002" s="184"/>
      <c r="F1002" s="196"/>
      <c r="G1002" s="67"/>
      <c r="H1002" s="67"/>
      <c r="I1002" s="184"/>
      <c r="J1002" s="184"/>
      <c r="K1002" s="184"/>
      <c r="L1002" s="420"/>
    </row>
    <row r="1003" spans="1:12" ht="12.75">
      <c r="A1003" s="414"/>
      <c r="B1003" s="414"/>
      <c r="C1003" s="415"/>
      <c r="D1003" s="410"/>
      <c r="E1003" s="190"/>
      <c r="F1003" s="194"/>
      <c r="G1003" s="184"/>
      <c r="H1003" s="188"/>
      <c r="I1003" s="189"/>
      <c r="J1003" s="309"/>
      <c r="K1003" s="311"/>
      <c r="L1003" s="420"/>
    </row>
    <row r="1004" spans="1:12" ht="12.75">
      <c r="A1004" s="414"/>
      <c r="B1004" s="414"/>
      <c r="C1004" s="415"/>
      <c r="D1004" s="410"/>
      <c r="E1004" s="190"/>
      <c r="F1004" s="196"/>
      <c r="G1004" s="184"/>
      <c r="H1004" s="188"/>
      <c r="I1004" s="189"/>
      <c r="J1004" s="428"/>
      <c r="K1004" s="428"/>
      <c r="L1004" s="420"/>
    </row>
    <row r="1005" spans="1:12" ht="12" customHeight="1">
      <c r="A1005" s="414"/>
      <c r="B1005" s="414"/>
      <c r="C1005" s="415"/>
      <c r="D1005" s="410"/>
      <c r="E1005" s="1"/>
      <c r="F1005" s="72"/>
      <c r="G1005" s="1"/>
      <c r="H1005" s="1"/>
      <c r="I1005" s="1"/>
      <c r="J1005" s="1"/>
      <c r="K1005" s="1"/>
      <c r="L1005" s="420"/>
    </row>
    <row r="1006" spans="1:12" ht="12.75">
      <c r="A1006" s="414"/>
      <c r="B1006" s="414"/>
      <c r="C1006" s="415"/>
      <c r="D1006" s="410"/>
      <c r="E1006" s="1"/>
      <c r="K1006" s="119"/>
      <c r="L1006" s="420"/>
    </row>
    <row r="1007" spans="1:12" ht="12.75">
      <c r="A1007" s="414"/>
      <c r="B1007" s="414"/>
      <c r="C1007" s="415"/>
      <c r="D1007" s="410"/>
      <c r="E1007" s="190"/>
      <c r="F1007" s="194"/>
      <c r="G1007" s="193"/>
      <c r="H1007" s="187"/>
      <c r="I1007" s="184"/>
      <c r="J1007" s="184"/>
      <c r="K1007" s="119"/>
      <c r="L1007" s="420"/>
    </row>
    <row r="1008" spans="1:12" ht="12.75">
      <c r="A1008" s="414"/>
      <c r="B1008" s="414"/>
      <c r="C1008" s="415"/>
      <c r="D1008" s="410"/>
      <c r="E1008" s="190"/>
      <c r="F1008" s="196"/>
      <c r="I1008" s="188"/>
      <c r="J1008" s="428"/>
      <c r="K1008" s="428"/>
      <c r="L1008" s="420"/>
    </row>
    <row r="1009" spans="1:12" ht="12" customHeight="1">
      <c r="A1009" s="414"/>
      <c r="B1009" s="414"/>
      <c r="C1009" s="415"/>
      <c r="D1009" s="410"/>
      <c r="E1009" s="1"/>
      <c r="F1009" s="72"/>
      <c r="G1009" s="184"/>
      <c r="H1009" s="1"/>
      <c r="I1009" s="1"/>
      <c r="J1009" s="1"/>
      <c r="K1009" s="1"/>
      <c r="L1009" s="420"/>
    </row>
    <row r="1010" spans="1:12" ht="12" customHeight="1">
      <c r="A1010" s="414"/>
      <c r="B1010" s="414"/>
      <c r="C1010" s="415"/>
      <c r="D1010" s="410"/>
      <c r="E1010" s="1"/>
      <c r="G1010" s="184"/>
      <c r="L1010" s="420"/>
    </row>
    <row r="1011" spans="1:12" ht="12.75">
      <c r="A1011" s="414"/>
      <c r="B1011" s="414"/>
      <c r="C1011" s="415"/>
      <c r="D1011" s="410"/>
      <c r="E1011" s="190"/>
      <c r="F1011" s="194"/>
      <c r="G1011" s="184"/>
      <c r="H1011" s="187"/>
      <c r="I1011" s="184"/>
      <c r="J1011" s="184"/>
      <c r="K1011" s="119"/>
      <c r="L1011" s="420"/>
    </row>
    <row r="1012" spans="1:12" ht="12.75">
      <c r="A1012" s="414"/>
      <c r="B1012" s="414"/>
      <c r="C1012" s="415"/>
      <c r="D1012" s="410"/>
      <c r="E1012" s="190"/>
      <c r="F1012" s="196"/>
      <c r="G1012" s="184"/>
      <c r="H1012" s="188"/>
      <c r="I1012" s="189"/>
      <c r="J1012" s="428"/>
      <c r="K1012" s="428"/>
      <c r="L1012" s="420"/>
    </row>
    <row r="1013" spans="1:12" ht="12.75">
      <c r="A1013" s="414"/>
      <c r="B1013" s="414"/>
      <c r="C1013" s="415"/>
      <c r="D1013" s="410"/>
      <c r="E1013" s="1"/>
      <c r="G1013" s="1"/>
      <c r="I1013" s="188"/>
      <c r="K1013" s="1"/>
      <c r="L1013" s="420"/>
    </row>
    <row r="1014" spans="1:12" ht="12" customHeight="1">
      <c r="A1014" s="414"/>
      <c r="B1014" s="414"/>
      <c r="C1014" s="415"/>
      <c r="D1014" s="410"/>
      <c r="E1014" s="1"/>
      <c r="G1014" s="184"/>
      <c r="H1014" s="1"/>
      <c r="K1014" s="1"/>
      <c r="L1014" s="420"/>
    </row>
    <row r="1015" spans="1:12" ht="12" customHeight="1">
      <c r="A1015" s="414"/>
      <c r="B1015" s="414"/>
      <c r="C1015" s="415"/>
      <c r="D1015" s="410"/>
      <c r="E1015" s="1"/>
      <c r="F1015" s="1"/>
      <c r="G1015" s="184"/>
      <c r="H1015" s="1"/>
      <c r="J1015" s="1"/>
      <c r="K1015" s="1"/>
      <c r="L1015" s="420"/>
    </row>
    <row r="1016" spans="1:12" ht="12" customHeight="1">
      <c r="A1016" s="414"/>
      <c r="B1016" s="414"/>
      <c r="C1016" s="415"/>
      <c r="D1016" s="410"/>
      <c r="E1016" s="1"/>
      <c r="F1016" s="1"/>
      <c r="G1016" s="184"/>
      <c r="H1016" s="187"/>
      <c r="I1016" s="184"/>
      <c r="J1016" s="1"/>
      <c r="K1016" s="1"/>
      <c r="L1016" s="420"/>
    </row>
    <row r="1017" spans="1:12" ht="12.75">
      <c r="A1017" s="414"/>
      <c r="B1017" s="414"/>
      <c r="C1017" s="415"/>
      <c r="D1017" s="410"/>
      <c r="E1017" s="1"/>
      <c r="F1017" s="1"/>
      <c r="G1017" s="1"/>
      <c r="H1017" s="56"/>
      <c r="I1017" s="1"/>
      <c r="J1017" s="1"/>
      <c r="K1017" s="119">
        <v>1</v>
      </c>
      <c r="L1017" s="420"/>
    </row>
    <row r="1018" spans="1:12" ht="16.5" customHeight="1">
      <c r="A1018" s="416"/>
      <c r="B1018" s="416"/>
      <c r="C1018" s="417"/>
      <c r="D1018" s="411"/>
      <c r="E1018" s="149"/>
      <c r="F1018" s="149"/>
      <c r="G1018" s="150"/>
      <c r="H1018" s="174"/>
      <c r="I1018" s="150"/>
      <c r="J1018" s="150"/>
      <c r="K1018" s="1"/>
      <c r="L1018" s="420"/>
    </row>
    <row r="1019" spans="1:12" ht="15.75" customHeight="1">
      <c r="A1019" s="216"/>
      <c r="B1019" s="216"/>
      <c r="C1019" s="216"/>
      <c r="D1019" s="216"/>
      <c r="E1019" s="216"/>
      <c r="F1019" s="216"/>
      <c r="G1019" s="216"/>
      <c r="H1019" s="216"/>
      <c r="I1019" s="216"/>
      <c r="J1019" s="175"/>
      <c r="K1019" s="175"/>
      <c r="L1019" s="169"/>
    </row>
    <row r="1020" spans="1:12" ht="14.25" customHeight="1">
      <c r="A1020" s="216"/>
      <c r="B1020" s="216"/>
      <c r="C1020" s="216"/>
      <c r="D1020" s="221"/>
      <c r="E1020" s="216"/>
      <c r="F1020" s="216"/>
      <c r="G1020" s="216"/>
      <c r="H1020" s="216"/>
      <c r="I1020" s="216"/>
      <c r="J1020" s="216"/>
      <c r="K1020" s="216"/>
      <c r="L1020" s="169"/>
    </row>
    <row r="1021" spans="1:12" ht="14.25" customHeight="1">
      <c r="A1021" s="216"/>
      <c r="B1021" s="216"/>
      <c r="C1021" s="216"/>
      <c r="D1021" s="221"/>
      <c r="E1021" s="216"/>
      <c r="F1021" s="216"/>
      <c r="G1021" s="216"/>
      <c r="H1021" s="216"/>
      <c r="I1021" s="216"/>
      <c r="J1021" s="216"/>
      <c r="K1021" s="216"/>
      <c r="L1021" s="169"/>
    </row>
    <row r="1022" spans="1:12" ht="16.5" customHeight="1">
      <c r="A1022" s="216"/>
      <c r="B1022" s="216"/>
      <c r="C1022" s="216"/>
      <c r="D1022" s="221"/>
      <c r="E1022" s="216"/>
      <c r="F1022" s="216"/>
      <c r="G1022" s="216"/>
      <c r="H1022" s="216"/>
      <c r="I1022" s="216"/>
      <c r="J1022" s="216"/>
      <c r="K1022" s="216"/>
      <c r="L1022" s="169"/>
    </row>
    <row r="1023" spans="1:12" ht="14.25" customHeight="1">
      <c r="A1023" s="216"/>
      <c r="B1023" s="216"/>
      <c r="C1023" s="216"/>
      <c r="D1023" s="221"/>
      <c r="E1023" s="216"/>
      <c r="F1023" s="216"/>
      <c r="G1023" s="216"/>
      <c r="H1023" s="216"/>
      <c r="I1023" s="216"/>
      <c r="J1023" s="216"/>
      <c r="K1023" s="216"/>
      <c r="L1023" s="169"/>
    </row>
  </sheetData>
  <mergeCells count="590">
    <mergeCell ref="A86:A90"/>
    <mergeCell ref="D86:D90"/>
    <mergeCell ref="A92:A96"/>
    <mergeCell ref="D92:D96"/>
    <mergeCell ref="A104:A108"/>
    <mergeCell ref="D104:D108"/>
    <mergeCell ref="J181:K181"/>
    <mergeCell ref="J383:K383"/>
    <mergeCell ref="D379:D383"/>
    <mergeCell ref="A379:A383"/>
    <mergeCell ref="D126:D131"/>
    <mergeCell ref="A133:A141"/>
    <mergeCell ref="D133:D141"/>
    <mergeCell ref="A143:A158"/>
    <mergeCell ref="D143:D158"/>
    <mergeCell ref="J156:K156"/>
    <mergeCell ref="A160:A163"/>
    <mergeCell ref="D160:D163"/>
    <mergeCell ref="J160:K160"/>
    <mergeCell ref="D169:E169"/>
    <mergeCell ref="D170:F170"/>
    <mergeCell ref="D171:E171"/>
    <mergeCell ref="D172:E172"/>
    <mergeCell ref="G173:I173"/>
    <mergeCell ref="A114:A118"/>
    <mergeCell ref="D114:D118"/>
    <mergeCell ref="J114:K114"/>
    <mergeCell ref="J118:K118"/>
    <mergeCell ref="A241:A244"/>
    <mergeCell ref="D241:D245"/>
    <mergeCell ref="B418:B419"/>
    <mergeCell ref="C418:C419"/>
    <mergeCell ref="J418:J419"/>
    <mergeCell ref="K418:K419"/>
    <mergeCell ref="A121:A124"/>
    <mergeCell ref="D121:D124"/>
    <mergeCell ref="D408:E408"/>
    <mergeCell ref="D409:F409"/>
    <mergeCell ref="D410:E410"/>
    <mergeCell ref="D411:E411"/>
    <mergeCell ref="G412:I412"/>
    <mergeCell ref="D415:E415"/>
    <mergeCell ref="H415:I415"/>
    <mergeCell ref="D418:D419"/>
    <mergeCell ref="E418:E419"/>
    <mergeCell ref="F418:F419"/>
    <mergeCell ref="G418:G419"/>
    <mergeCell ref="H418:H419"/>
    <mergeCell ref="A13:A17"/>
    <mergeCell ref="B13:B17"/>
    <mergeCell ref="C13:C17"/>
    <mergeCell ref="A213:A217"/>
    <mergeCell ref="D213:D217"/>
    <mergeCell ref="A301:C307"/>
    <mergeCell ref="D301:D307"/>
    <mergeCell ref="J306:K306"/>
    <mergeCell ref="A337:A340"/>
    <mergeCell ref="D337:D340"/>
    <mergeCell ref="H337:I337"/>
    <mergeCell ref="J337:K337"/>
    <mergeCell ref="H338:I338"/>
    <mergeCell ref="D97:D102"/>
    <mergeCell ref="J101:K101"/>
    <mergeCell ref="A109:A113"/>
    <mergeCell ref="D109:D113"/>
    <mergeCell ref="J109:K109"/>
    <mergeCell ref="J113:K113"/>
    <mergeCell ref="E121:G121"/>
    <mergeCell ref="I121:K121"/>
    <mergeCell ref="E122:G123"/>
    <mergeCell ref="I122:K123"/>
    <mergeCell ref="A126:C131"/>
    <mergeCell ref="J11:J12"/>
    <mergeCell ref="D55:D59"/>
    <mergeCell ref="A55:A59"/>
    <mergeCell ref="D19:D24"/>
    <mergeCell ref="L556:L616"/>
    <mergeCell ref="L638:L691"/>
    <mergeCell ref="D658:D663"/>
    <mergeCell ref="A658:A663"/>
    <mergeCell ref="D665:D669"/>
    <mergeCell ref="A665:A669"/>
    <mergeCell ref="D677:D683"/>
    <mergeCell ref="A677:A683"/>
    <mergeCell ref="D685:D690"/>
    <mergeCell ref="A685:A690"/>
    <mergeCell ref="D564:D568"/>
    <mergeCell ref="H633:I633"/>
    <mergeCell ref="A636:A637"/>
    <mergeCell ref="B636:B637"/>
    <mergeCell ref="C636:C637"/>
    <mergeCell ref="D636:D637"/>
    <mergeCell ref="E636:E637"/>
    <mergeCell ref="J65:K65"/>
    <mergeCell ref="A47:A53"/>
    <mergeCell ref="D547:E547"/>
    <mergeCell ref="G5:I5"/>
    <mergeCell ref="D556:D562"/>
    <mergeCell ref="A556:C562"/>
    <mergeCell ref="D8:E8"/>
    <mergeCell ref="H8:I8"/>
    <mergeCell ref="A11:A12"/>
    <mergeCell ref="B11:B12"/>
    <mergeCell ref="C11:C12"/>
    <mergeCell ref="D11:D12"/>
    <mergeCell ref="E11:E12"/>
    <mergeCell ref="F11:F12"/>
    <mergeCell ref="G11:G12"/>
    <mergeCell ref="H11:H12"/>
    <mergeCell ref="E13:E14"/>
    <mergeCell ref="E15:E16"/>
    <mergeCell ref="E17:E18"/>
    <mergeCell ref="A27:C31"/>
    <mergeCell ref="D27:D31"/>
    <mergeCell ref="I11:I12"/>
    <mergeCell ref="A19:A24"/>
    <mergeCell ref="G549:I549"/>
    <mergeCell ref="D545:E545"/>
    <mergeCell ref="D546:F546"/>
    <mergeCell ref="D47:D53"/>
    <mergeCell ref="D1:E1"/>
    <mergeCell ref="D2:F2"/>
    <mergeCell ref="D3:E3"/>
    <mergeCell ref="L554:L555"/>
    <mergeCell ref="A554:A555"/>
    <mergeCell ref="B554:B555"/>
    <mergeCell ref="C554:C555"/>
    <mergeCell ref="D554:D555"/>
    <mergeCell ref="E554:E555"/>
    <mergeCell ref="F554:F555"/>
    <mergeCell ref="K11:K12"/>
    <mergeCell ref="L11:L12"/>
    <mergeCell ref="D13:D17"/>
    <mergeCell ref="J23:K23"/>
    <mergeCell ref="A41:C45"/>
    <mergeCell ref="D41:D45"/>
    <mergeCell ref="J37:K37"/>
    <mergeCell ref="A61:C65"/>
    <mergeCell ref="J3:L3"/>
    <mergeCell ref="D61:D65"/>
    <mergeCell ref="J32:K32"/>
    <mergeCell ref="A34:C38"/>
    <mergeCell ref="D34:D38"/>
    <mergeCell ref="A418:A419"/>
    <mergeCell ref="A570:A575"/>
    <mergeCell ref="J614:K614"/>
    <mergeCell ref="D552:E552"/>
    <mergeCell ref="H552:I552"/>
    <mergeCell ref="G554:G555"/>
    <mergeCell ref="H554:H555"/>
    <mergeCell ref="I554:I555"/>
    <mergeCell ref="G630:I630"/>
    <mergeCell ref="A604:C609"/>
    <mergeCell ref="A611:C616"/>
    <mergeCell ref="D611:D616"/>
    <mergeCell ref="E611:E614"/>
    <mergeCell ref="A598:C602"/>
    <mergeCell ref="D598:D602"/>
    <mergeCell ref="D604:D609"/>
    <mergeCell ref="J602:K602"/>
    <mergeCell ref="J684:K684"/>
    <mergeCell ref="J687:K687"/>
    <mergeCell ref="D671:D675"/>
    <mergeCell ref="E671:E675"/>
    <mergeCell ref="A638:C643"/>
    <mergeCell ref="A652:C656"/>
    <mergeCell ref="J554:J555"/>
    <mergeCell ref="K554:K555"/>
    <mergeCell ref="A564:A568"/>
    <mergeCell ref="D577:D583"/>
    <mergeCell ref="A577:A583"/>
    <mergeCell ref="F636:F637"/>
    <mergeCell ref="G636:G637"/>
    <mergeCell ref="H636:H637"/>
    <mergeCell ref="I636:I637"/>
    <mergeCell ref="D633:E633"/>
    <mergeCell ref="D626:E626"/>
    <mergeCell ref="D627:F627"/>
    <mergeCell ref="D628:E628"/>
    <mergeCell ref="D585:D590"/>
    <mergeCell ref="A585:C590"/>
    <mergeCell ref="A592:C596"/>
    <mergeCell ref="D592:D596"/>
    <mergeCell ref="D570:D575"/>
    <mergeCell ref="L636:L637"/>
    <mergeCell ref="D638:D643"/>
    <mergeCell ref="D652:D656"/>
    <mergeCell ref="J636:J637"/>
    <mergeCell ref="K636:K637"/>
    <mergeCell ref="A671:C675"/>
    <mergeCell ref="J678:K678"/>
    <mergeCell ref="D645:D650"/>
    <mergeCell ref="A645:A650"/>
    <mergeCell ref="L708:L709"/>
    <mergeCell ref="J714:K714"/>
    <mergeCell ref="J722:K722"/>
    <mergeCell ref="J728:K728"/>
    <mergeCell ref="J739:K739"/>
    <mergeCell ref="J753:K753"/>
    <mergeCell ref="L710:L755"/>
    <mergeCell ref="H771:I771"/>
    <mergeCell ref="J774:J775"/>
    <mergeCell ref="K774:K775"/>
    <mergeCell ref="G768:I768"/>
    <mergeCell ref="A830:A833"/>
    <mergeCell ref="I774:I775"/>
    <mergeCell ref="A801:C806"/>
    <mergeCell ref="D801:D806"/>
    <mergeCell ref="A841:A842"/>
    <mergeCell ref="B841:B842"/>
    <mergeCell ref="C841:C842"/>
    <mergeCell ref="D841:D842"/>
    <mergeCell ref="E841:E842"/>
    <mergeCell ref="D776:D780"/>
    <mergeCell ref="A774:A775"/>
    <mergeCell ref="B774:B775"/>
    <mergeCell ref="C774:C775"/>
    <mergeCell ref="D774:D775"/>
    <mergeCell ref="E774:E775"/>
    <mergeCell ref="A776:C780"/>
    <mergeCell ref="D790:D794"/>
    <mergeCell ref="A790:A794"/>
    <mergeCell ref="D796:D799"/>
    <mergeCell ref="A796:A799"/>
    <mergeCell ref="D808:D812"/>
    <mergeCell ref="A783:C788"/>
    <mergeCell ref="D699:E699"/>
    <mergeCell ref="D700:F700"/>
    <mergeCell ref="D701:E701"/>
    <mergeCell ref="J745:K745"/>
    <mergeCell ref="J708:J709"/>
    <mergeCell ref="K708:K709"/>
    <mergeCell ref="G703:I703"/>
    <mergeCell ref="D706:E706"/>
    <mergeCell ref="H706:I706"/>
    <mergeCell ref="A742:C747"/>
    <mergeCell ref="D742:D747"/>
    <mergeCell ref="E742:E745"/>
    <mergeCell ref="A749:C754"/>
    <mergeCell ref="D749:D754"/>
    <mergeCell ref="A724:C728"/>
    <mergeCell ref="D724:D729"/>
    <mergeCell ref="A730:C734"/>
    <mergeCell ref="D730:D734"/>
    <mergeCell ref="D736:D740"/>
    <mergeCell ref="E736:E740"/>
    <mergeCell ref="D767:E767"/>
    <mergeCell ref="D771:E771"/>
    <mergeCell ref="A736:C740"/>
    <mergeCell ref="E749:E752"/>
    <mergeCell ref="D764:E764"/>
    <mergeCell ref="D765:F765"/>
    <mergeCell ref="D766:E766"/>
    <mergeCell ref="L776:L835"/>
    <mergeCell ref="A808:A812"/>
    <mergeCell ref="D814:D823"/>
    <mergeCell ref="A814:A823"/>
    <mergeCell ref="D830:D834"/>
    <mergeCell ref="F774:F775"/>
    <mergeCell ref="G774:G775"/>
    <mergeCell ref="H774:H775"/>
    <mergeCell ref="J787:K787"/>
    <mergeCell ref="D783:D788"/>
    <mergeCell ref="L774:L775"/>
    <mergeCell ref="J806:K806"/>
    <mergeCell ref="J825:K825"/>
    <mergeCell ref="J829:K829"/>
    <mergeCell ref="J821:K821"/>
    <mergeCell ref="D825:D828"/>
    <mergeCell ref="A825:A828"/>
    <mergeCell ref="B708:B709"/>
    <mergeCell ref="C708:C709"/>
    <mergeCell ref="D708:D709"/>
    <mergeCell ref="E708:E709"/>
    <mergeCell ref="F708:F709"/>
    <mergeCell ref="G708:G709"/>
    <mergeCell ref="H708:H709"/>
    <mergeCell ref="I708:I709"/>
    <mergeCell ref="A718:A722"/>
    <mergeCell ref="A710:C716"/>
    <mergeCell ref="D710:D716"/>
    <mergeCell ref="D718:D722"/>
    <mergeCell ref="A708:A709"/>
    <mergeCell ref="I418:I419"/>
    <mergeCell ref="D420:D424"/>
    <mergeCell ref="D427:D432"/>
    <mergeCell ref="D434:D438"/>
    <mergeCell ref="D440:D443"/>
    <mergeCell ref="A449:C454"/>
    <mergeCell ref="D449:D454"/>
    <mergeCell ref="J453:K453"/>
    <mergeCell ref="A456:A460"/>
    <mergeCell ref="D456:D460"/>
    <mergeCell ref="A445:A448"/>
    <mergeCell ref="D445:D448"/>
    <mergeCell ref="A420:C424"/>
    <mergeCell ref="A427:C432"/>
    <mergeCell ref="J431:K431"/>
    <mergeCell ref="A434:A438"/>
    <mergeCell ref="J438:K438"/>
    <mergeCell ref="A440:A443"/>
    <mergeCell ref="A462:A466"/>
    <mergeCell ref="D462:D466"/>
    <mergeCell ref="A468:A471"/>
    <mergeCell ref="D468:D471"/>
    <mergeCell ref="H468:I468"/>
    <mergeCell ref="J468:K468"/>
    <mergeCell ref="H469:I469"/>
    <mergeCell ref="J472:K472"/>
    <mergeCell ref="A473:A476"/>
    <mergeCell ref="D473:D477"/>
    <mergeCell ref="D484:E484"/>
    <mergeCell ref="D485:F485"/>
    <mergeCell ref="D486:E486"/>
    <mergeCell ref="D487:E487"/>
    <mergeCell ref="G488:I488"/>
    <mergeCell ref="D491:E491"/>
    <mergeCell ref="H491:I491"/>
    <mergeCell ref="J494:J495"/>
    <mergeCell ref="K494:K495"/>
    <mergeCell ref="A496:C500"/>
    <mergeCell ref="D496:D500"/>
    <mergeCell ref="A503:C508"/>
    <mergeCell ref="D503:D508"/>
    <mergeCell ref="J507:K507"/>
    <mergeCell ref="A510:A514"/>
    <mergeCell ref="D510:D514"/>
    <mergeCell ref="J514:K514"/>
    <mergeCell ref="A494:A495"/>
    <mergeCell ref="B494:B495"/>
    <mergeCell ref="C494:C495"/>
    <mergeCell ref="D494:D495"/>
    <mergeCell ref="E494:E495"/>
    <mergeCell ref="F494:F495"/>
    <mergeCell ref="G494:G495"/>
    <mergeCell ref="H494:H495"/>
    <mergeCell ref="I494:I495"/>
    <mergeCell ref="A516:A521"/>
    <mergeCell ref="D516:D521"/>
    <mergeCell ref="A523:A532"/>
    <mergeCell ref="D523:D532"/>
    <mergeCell ref="J530:K530"/>
    <mergeCell ref="A534:A537"/>
    <mergeCell ref="D534:D537"/>
    <mergeCell ref="H534:I534"/>
    <mergeCell ref="J534:K534"/>
    <mergeCell ref="H535:I535"/>
    <mergeCell ref="F525:H526"/>
    <mergeCell ref="I518:J518"/>
    <mergeCell ref="J538:K538"/>
    <mergeCell ref="A539:A542"/>
    <mergeCell ref="D539:D543"/>
    <mergeCell ref="D68:E68"/>
    <mergeCell ref="D69:F69"/>
    <mergeCell ref="D70:E70"/>
    <mergeCell ref="D71:E71"/>
    <mergeCell ref="G72:I72"/>
    <mergeCell ref="D75:E75"/>
    <mergeCell ref="H75:I75"/>
    <mergeCell ref="A78:A79"/>
    <mergeCell ref="B78:B79"/>
    <mergeCell ref="C78:C79"/>
    <mergeCell ref="D78:D79"/>
    <mergeCell ref="E78:E79"/>
    <mergeCell ref="F78:F79"/>
    <mergeCell ref="G78:G79"/>
    <mergeCell ref="H78:H79"/>
    <mergeCell ref="I78:I79"/>
    <mergeCell ref="J78:J79"/>
    <mergeCell ref="K78:K79"/>
    <mergeCell ref="A80:C84"/>
    <mergeCell ref="D80:D84"/>
    <mergeCell ref="A97:C102"/>
    <mergeCell ref="D176:E176"/>
    <mergeCell ref="H176:I176"/>
    <mergeCell ref="J179:J180"/>
    <mergeCell ref="K179:K180"/>
    <mergeCell ref="A181:C185"/>
    <mergeCell ref="D181:D185"/>
    <mergeCell ref="A188:C193"/>
    <mergeCell ref="D188:D193"/>
    <mergeCell ref="J192:K192"/>
    <mergeCell ref="A195:A199"/>
    <mergeCell ref="D195:D199"/>
    <mergeCell ref="J199:K199"/>
    <mergeCell ref="A179:A180"/>
    <mergeCell ref="B179:B180"/>
    <mergeCell ref="C179:C180"/>
    <mergeCell ref="D179:D180"/>
    <mergeCell ref="E179:E180"/>
    <mergeCell ref="F179:F180"/>
    <mergeCell ref="G179:G180"/>
    <mergeCell ref="H179:H180"/>
    <mergeCell ref="I179:I180"/>
    <mergeCell ref="A201:A204"/>
    <mergeCell ref="D201:D204"/>
    <mergeCell ref="A206:C211"/>
    <mergeCell ref="D206:D211"/>
    <mergeCell ref="J210:K210"/>
    <mergeCell ref="A219:A223"/>
    <mergeCell ref="D219:D223"/>
    <mergeCell ref="A225:A234"/>
    <mergeCell ref="D225:D234"/>
    <mergeCell ref="J232:K232"/>
    <mergeCell ref="A236:A239"/>
    <mergeCell ref="D236:D239"/>
    <mergeCell ref="J236:K236"/>
    <mergeCell ref="J240:K240"/>
    <mergeCell ref="A246:A249"/>
    <mergeCell ref="D246:D250"/>
    <mergeCell ref="D257:E257"/>
    <mergeCell ref="D258:F258"/>
    <mergeCell ref="D259:E259"/>
    <mergeCell ref="D260:E260"/>
    <mergeCell ref="G261:I261"/>
    <mergeCell ref="D264:E264"/>
    <mergeCell ref="H264:I264"/>
    <mergeCell ref="A267:A268"/>
    <mergeCell ref="B267:B268"/>
    <mergeCell ref="C267:C268"/>
    <mergeCell ref="D267:D268"/>
    <mergeCell ref="E267:E268"/>
    <mergeCell ref="F267:F268"/>
    <mergeCell ref="G267:G268"/>
    <mergeCell ref="H267:H268"/>
    <mergeCell ref="I267:I268"/>
    <mergeCell ref="J267:J268"/>
    <mergeCell ref="K267:K268"/>
    <mergeCell ref="A269:C273"/>
    <mergeCell ref="D269:D273"/>
    <mergeCell ref="A276:C281"/>
    <mergeCell ref="D276:D281"/>
    <mergeCell ref="J280:K280"/>
    <mergeCell ref="A283:A287"/>
    <mergeCell ref="D283:D287"/>
    <mergeCell ref="J287:K287"/>
    <mergeCell ref="A289:A292"/>
    <mergeCell ref="D289:D292"/>
    <mergeCell ref="A294:C300"/>
    <mergeCell ref="D294:D300"/>
    <mergeCell ref="J299:K299"/>
    <mergeCell ref="A315:A319"/>
    <mergeCell ref="D315:D319"/>
    <mergeCell ref="A321:A330"/>
    <mergeCell ref="D321:D330"/>
    <mergeCell ref="J328:K328"/>
    <mergeCell ref="A332:A336"/>
    <mergeCell ref="D332:D336"/>
    <mergeCell ref="H332:I332"/>
    <mergeCell ref="J332:K332"/>
    <mergeCell ref="H333:I333"/>
    <mergeCell ref="J341:K341"/>
    <mergeCell ref="A342:A345"/>
    <mergeCell ref="D342:D346"/>
    <mergeCell ref="D353:E353"/>
    <mergeCell ref="J376:K376"/>
    <mergeCell ref="D354:F354"/>
    <mergeCell ref="D355:E355"/>
    <mergeCell ref="D356:E356"/>
    <mergeCell ref="G357:I357"/>
    <mergeCell ref="D360:E360"/>
    <mergeCell ref="H360:I360"/>
    <mergeCell ref="A363:A364"/>
    <mergeCell ref="B363:B364"/>
    <mergeCell ref="C363:C364"/>
    <mergeCell ref="D363:D364"/>
    <mergeCell ref="E363:E364"/>
    <mergeCell ref="F363:F364"/>
    <mergeCell ref="G363:G364"/>
    <mergeCell ref="H363:H364"/>
    <mergeCell ref="I363:I364"/>
    <mergeCell ref="J384:K384"/>
    <mergeCell ref="A401:A404"/>
    <mergeCell ref="D401:D405"/>
    <mergeCell ref="L13:L65"/>
    <mergeCell ref="L78:L79"/>
    <mergeCell ref="L80:L164"/>
    <mergeCell ref="L179:L180"/>
    <mergeCell ref="J312:K312"/>
    <mergeCell ref="D309:D313"/>
    <mergeCell ref="A309:A313"/>
    <mergeCell ref="A385:A394"/>
    <mergeCell ref="D385:D394"/>
    <mergeCell ref="J392:K392"/>
    <mergeCell ref="A396:A399"/>
    <mergeCell ref="D396:D399"/>
    <mergeCell ref="H396:I396"/>
    <mergeCell ref="J396:K396"/>
    <mergeCell ref="H384:I384"/>
    <mergeCell ref="J363:J364"/>
    <mergeCell ref="K363:K364"/>
    <mergeCell ref="A365:C369"/>
    <mergeCell ref="D365:D369"/>
    <mergeCell ref="A372:C377"/>
    <mergeCell ref="D372:D377"/>
    <mergeCell ref="J841:J842"/>
    <mergeCell ref="K841:K842"/>
    <mergeCell ref="L841:L842"/>
    <mergeCell ref="L843:L882"/>
    <mergeCell ref="A843:A846"/>
    <mergeCell ref="D843:D846"/>
    <mergeCell ref="A848:C853"/>
    <mergeCell ref="D848:D853"/>
    <mergeCell ref="J853:K853"/>
    <mergeCell ref="A855:A859"/>
    <mergeCell ref="D855:D859"/>
    <mergeCell ref="A861:A870"/>
    <mergeCell ref="D861:D870"/>
    <mergeCell ref="J868:K868"/>
    <mergeCell ref="A872:A875"/>
    <mergeCell ref="D872:D875"/>
    <mergeCell ref="J872:K872"/>
    <mergeCell ref="J876:K876"/>
    <mergeCell ref="A877:A880"/>
    <mergeCell ref="D877:D881"/>
    <mergeCell ref="F841:F842"/>
    <mergeCell ref="G841:G842"/>
    <mergeCell ref="H841:H842"/>
    <mergeCell ref="I841:I842"/>
    <mergeCell ref="A899:A900"/>
    <mergeCell ref="D889:E889"/>
    <mergeCell ref="D890:F890"/>
    <mergeCell ref="D891:E891"/>
    <mergeCell ref="D892:E892"/>
    <mergeCell ref="G893:I893"/>
    <mergeCell ref="D896:E896"/>
    <mergeCell ref="H896:I896"/>
    <mergeCell ref="E899:E900"/>
    <mergeCell ref="F899:F900"/>
    <mergeCell ref="G899:G900"/>
    <mergeCell ref="H899:H900"/>
    <mergeCell ref="I899:I900"/>
    <mergeCell ref="D899:D900"/>
    <mergeCell ref="D967:E967"/>
    <mergeCell ref="H967:I967"/>
    <mergeCell ref="K899:K900"/>
    <mergeCell ref="L899:L900"/>
    <mergeCell ref="A901:C905"/>
    <mergeCell ref="D901:D905"/>
    <mergeCell ref="L901:L954"/>
    <mergeCell ref="A908:C913"/>
    <mergeCell ref="D908:D913"/>
    <mergeCell ref="J912:K912"/>
    <mergeCell ref="A915:A919"/>
    <mergeCell ref="D915:D919"/>
    <mergeCell ref="A921:A924"/>
    <mergeCell ref="D921:D924"/>
    <mergeCell ref="A926:C931"/>
    <mergeCell ref="D926:D931"/>
    <mergeCell ref="J931:K931"/>
    <mergeCell ref="A933:A937"/>
    <mergeCell ref="D933:D937"/>
    <mergeCell ref="A939:A948"/>
    <mergeCell ref="D939:D948"/>
    <mergeCell ref="J946:K946"/>
    <mergeCell ref="A950:A953"/>
    <mergeCell ref="D950:D953"/>
    <mergeCell ref="J899:J900"/>
    <mergeCell ref="B899:B900"/>
    <mergeCell ref="C899:C900"/>
    <mergeCell ref="J954:K954"/>
    <mergeCell ref="D960:E960"/>
    <mergeCell ref="D961:F961"/>
    <mergeCell ref="D962:E962"/>
    <mergeCell ref="D963:E963"/>
    <mergeCell ref="G964:I964"/>
    <mergeCell ref="J950:K950"/>
    <mergeCell ref="D984:D1018"/>
    <mergeCell ref="A984:C1018"/>
    <mergeCell ref="J970:J971"/>
    <mergeCell ref="K970:K971"/>
    <mergeCell ref="L970:L971"/>
    <mergeCell ref="L972:L1018"/>
    <mergeCell ref="A973:A977"/>
    <mergeCell ref="D973:D977"/>
    <mergeCell ref="A979:A982"/>
    <mergeCell ref="D979:D982"/>
    <mergeCell ref="J989:K989"/>
    <mergeCell ref="J1004:K1004"/>
    <mergeCell ref="J1008:K1008"/>
    <mergeCell ref="J1012:K1012"/>
    <mergeCell ref="A970:A971"/>
    <mergeCell ref="B970:B971"/>
    <mergeCell ref="C970:C971"/>
    <mergeCell ref="D970:D971"/>
    <mergeCell ref="E970:E971"/>
    <mergeCell ref="F970:F971"/>
    <mergeCell ref="G970:G971"/>
    <mergeCell ref="H970:H971"/>
    <mergeCell ref="I970:I971"/>
  </mergeCells>
  <phoneticPr fontId="26" type="noConversion"/>
  <printOptions horizontalCentered="1"/>
  <pageMargins left="0" right="0" top="0" bottom="0" header="0" footer="0"/>
  <pageSetup scale="35" orientation="landscape" horizontalDpi="300" verticalDpi="300" r:id="rId1"/>
  <rowBreaks count="12" manualBreakCount="12">
    <brk id="67" max="11" man="1"/>
    <brk id="168" max="11" man="1"/>
    <brk id="256" max="11" man="1"/>
    <brk id="352" max="11" man="1"/>
    <brk id="407" max="11" man="1"/>
    <brk id="483" max="11" man="1"/>
    <brk id="544" max="11" man="1"/>
    <brk id="625" max="11" man="1"/>
    <brk id="698" max="11" man="1"/>
    <brk id="763" max="11" man="1"/>
    <brk id="887" max="11" man="1"/>
    <brk id="959" max="11" man="1"/>
  </rowBreaks>
  <drawing r:id="rId2"/>
</worksheet>
</file>

<file path=xl/worksheets/sheet4.xml><?xml version="1.0" encoding="utf-8"?>
<worksheet xmlns="http://schemas.openxmlformats.org/spreadsheetml/2006/main" xmlns:r="http://schemas.openxmlformats.org/officeDocument/2006/relationships">
  <dimension ref="A1:L1009"/>
  <sheetViews>
    <sheetView view="pageBreakPreview" zoomScale="82" zoomScaleSheetLayoutView="82" workbookViewId="0">
      <selection activeCell="D13" sqref="D13:D17"/>
    </sheetView>
  </sheetViews>
  <sheetFormatPr baseColWidth="10" defaultRowHeight="12"/>
  <cols>
    <col min="1" max="1" width="12.25" customWidth="1"/>
    <col min="2" max="3" width="0" hidden="1" customWidth="1"/>
    <col min="4" max="4" width="46.75" customWidth="1"/>
    <col min="5" max="5" width="14.25" customWidth="1"/>
    <col min="6" max="6" width="8.125" customWidth="1"/>
    <col min="7" max="7" width="10.25" customWidth="1"/>
    <col min="8" max="8" width="8.25" customWidth="1"/>
    <col min="9" max="9" width="9.375" customWidth="1"/>
    <col min="10" max="10" width="9.5" customWidth="1"/>
    <col min="11" max="11" width="11.125" customWidth="1"/>
    <col min="12" max="12" width="77.375" customWidth="1"/>
  </cols>
  <sheetData>
    <row r="1" spans="1:12" ht="15.75">
      <c r="C1" s="4" t="s">
        <v>1</v>
      </c>
      <c r="D1" s="431" t="s">
        <v>2</v>
      </c>
      <c r="E1" s="431"/>
      <c r="F1" s="220"/>
      <c r="G1" s="220" t="s">
        <v>3</v>
      </c>
      <c r="H1" s="220"/>
      <c r="J1" s="17"/>
      <c r="K1" s="17"/>
      <c r="L1" s="7"/>
    </row>
    <row r="2" spans="1:12" ht="12.75">
      <c r="C2" t="s">
        <v>4</v>
      </c>
      <c r="D2" s="432"/>
      <c r="E2" s="432"/>
      <c r="F2" s="432"/>
      <c r="J2" s="17"/>
      <c r="K2" s="17"/>
      <c r="L2" s="7"/>
    </row>
    <row r="3" spans="1:12" ht="12.75">
      <c r="C3" t="s">
        <v>5</v>
      </c>
      <c r="D3" s="433" t="s">
        <v>6</v>
      </c>
      <c r="E3" s="433"/>
      <c r="F3" s="13"/>
      <c r="G3" s="13" t="s">
        <v>7</v>
      </c>
      <c r="H3" s="13"/>
      <c r="I3" s="9"/>
      <c r="J3" s="515"/>
      <c r="K3" s="515"/>
      <c r="L3" s="515"/>
    </row>
    <row r="4" spans="1:12" ht="12.75">
      <c r="D4" s="10" t="s">
        <v>8</v>
      </c>
      <c r="E4" s="10"/>
      <c r="F4" s="10"/>
      <c r="G4" s="10"/>
      <c r="H4" s="10"/>
      <c r="I4" s="9"/>
      <c r="J4" s="11"/>
      <c r="K4" s="11"/>
      <c r="L4" s="12"/>
    </row>
    <row r="5" spans="1:12" ht="15">
      <c r="D5" s="13"/>
      <c r="G5" s="435" t="s">
        <v>9</v>
      </c>
      <c r="H5" s="435"/>
      <c r="I5" s="435"/>
      <c r="J5" s="219" t="s">
        <v>19</v>
      </c>
      <c r="K5" s="17"/>
      <c r="L5" s="7"/>
    </row>
    <row r="6" spans="1:12" ht="15">
      <c r="G6" s="14"/>
      <c r="J6" s="17"/>
      <c r="K6" s="17"/>
      <c r="L6" s="7"/>
    </row>
    <row r="7" spans="1:12" ht="15">
      <c r="A7" s="17"/>
      <c r="B7" s="17"/>
      <c r="C7" s="17"/>
      <c r="D7" s="17"/>
      <c r="G7" s="14"/>
      <c r="J7" s="17"/>
      <c r="K7" s="17"/>
      <c r="L7" s="18"/>
    </row>
    <row r="8" spans="1:12" ht="15">
      <c r="A8" s="17"/>
      <c r="B8" s="17"/>
      <c r="C8" s="17"/>
      <c r="D8" s="436" t="s">
        <v>10</v>
      </c>
      <c r="E8" s="436"/>
      <c r="F8" s="19"/>
      <c r="G8" s="14"/>
      <c r="H8" s="437"/>
      <c r="I8" s="437"/>
      <c r="J8" s="17"/>
      <c r="K8" s="17"/>
      <c r="L8" s="17"/>
    </row>
    <row r="9" spans="1:12" ht="15">
      <c r="A9" s="17"/>
      <c r="B9" s="17"/>
      <c r="C9" s="17"/>
      <c r="D9" s="13"/>
      <c r="E9" s="17"/>
      <c r="F9" s="17"/>
      <c r="G9" s="14"/>
      <c r="I9" s="21"/>
      <c r="J9" s="17"/>
      <c r="K9" s="17"/>
      <c r="L9" s="17"/>
    </row>
    <row r="10" spans="1:12" ht="15">
      <c r="A10" s="17"/>
      <c r="B10" s="17"/>
      <c r="C10" s="17"/>
      <c r="D10" s="13"/>
      <c r="E10" s="17"/>
      <c r="F10" s="17"/>
      <c r="G10" s="14"/>
      <c r="H10" s="217"/>
      <c r="J10" s="17"/>
      <c r="K10" s="17"/>
      <c r="L10" s="17"/>
    </row>
    <row r="11" spans="1:12">
      <c r="A11" s="418" t="s">
        <v>0</v>
      </c>
      <c r="B11" s="418"/>
      <c r="C11" s="418"/>
      <c r="D11" s="418" t="s">
        <v>11</v>
      </c>
      <c r="E11" s="418" t="s">
        <v>12</v>
      </c>
      <c r="F11" s="429" t="s">
        <v>13</v>
      </c>
      <c r="G11" s="429" t="s">
        <v>13</v>
      </c>
      <c r="H11" s="429" t="s">
        <v>14</v>
      </c>
      <c r="I11" s="418" t="s">
        <v>15</v>
      </c>
      <c r="J11" s="418" t="s">
        <v>16</v>
      </c>
      <c r="K11" s="418" t="s">
        <v>17</v>
      </c>
      <c r="L11" s="418" t="s">
        <v>18</v>
      </c>
    </row>
    <row r="12" spans="1:12">
      <c r="A12" s="418"/>
      <c r="B12" s="418"/>
      <c r="C12" s="418"/>
      <c r="D12" s="418"/>
      <c r="E12" s="418"/>
      <c r="F12" s="430"/>
      <c r="G12" s="430"/>
      <c r="H12" s="430"/>
      <c r="I12" s="418"/>
      <c r="J12" s="418"/>
      <c r="K12" s="418"/>
      <c r="L12" s="418"/>
    </row>
    <row r="13" spans="1:12" ht="12.75" customHeight="1">
      <c r="A13" s="549" t="s">
        <v>37</v>
      </c>
      <c r="B13" s="549"/>
      <c r="C13" s="549"/>
      <c r="D13" s="441" t="s">
        <v>72</v>
      </c>
      <c r="E13" s="214"/>
      <c r="F13" s="223"/>
      <c r="G13" s="267">
        <v>11.36</v>
      </c>
      <c r="H13" s="188">
        <v>2</v>
      </c>
      <c r="I13" s="188">
        <v>0.15</v>
      </c>
      <c r="J13" s="188">
        <f>G13*H13*I13</f>
        <v>3.4079999999999999</v>
      </c>
      <c r="K13" s="188">
        <f>48.53*0.2*0.15</f>
        <v>1.4559000000000002</v>
      </c>
      <c r="L13" s="577"/>
    </row>
    <row r="14" spans="1:12" ht="12.75">
      <c r="A14" s="550"/>
      <c r="B14" s="550"/>
      <c r="C14" s="550"/>
      <c r="D14" s="552"/>
      <c r="E14" s="214"/>
      <c r="F14" s="289"/>
      <c r="G14" s="267" t="s">
        <v>266</v>
      </c>
      <c r="H14" s="267">
        <v>2</v>
      </c>
      <c r="I14" s="188">
        <v>0.15</v>
      </c>
      <c r="J14" s="188">
        <f>G14*H14*I14</f>
        <v>5.7329999999999997</v>
      </c>
      <c r="K14" s="188">
        <f>25.92*0.2*0.15</f>
        <v>0.77760000000000018</v>
      </c>
      <c r="L14" s="578"/>
    </row>
    <row r="15" spans="1:12" ht="12.75">
      <c r="A15" s="550"/>
      <c r="B15" s="550"/>
      <c r="C15" s="550"/>
      <c r="D15" s="552"/>
      <c r="E15" s="214"/>
      <c r="F15" s="213"/>
      <c r="G15" s="288" t="s">
        <v>265</v>
      </c>
      <c r="H15" s="267">
        <v>2</v>
      </c>
      <c r="I15" s="188">
        <v>0.15</v>
      </c>
      <c r="J15" s="188">
        <f>G15*H15*I15</f>
        <v>13.353</v>
      </c>
      <c r="K15" s="188">
        <f>35.43*0.2*0.15</f>
        <v>1.0629</v>
      </c>
      <c r="L15" s="578"/>
    </row>
    <row r="16" spans="1:12" ht="12.75">
      <c r="A16" s="550"/>
      <c r="B16" s="550"/>
      <c r="C16" s="550"/>
      <c r="D16" s="552"/>
      <c r="E16" s="214"/>
      <c r="F16" s="213"/>
      <c r="G16" s="267">
        <v>165.11</v>
      </c>
      <c r="H16" s="267">
        <v>0.4</v>
      </c>
      <c r="I16" s="188">
        <f>G16*H16</f>
        <v>66.044000000000011</v>
      </c>
      <c r="J16" s="188">
        <v>4.1100000000000003</v>
      </c>
      <c r="K16" s="188">
        <v>4.9000000000000004</v>
      </c>
      <c r="L16" s="578"/>
    </row>
    <row r="17" spans="1:12" ht="12.75">
      <c r="A17" s="550"/>
      <c r="B17" s="550"/>
      <c r="C17" s="550"/>
      <c r="D17" s="553"/>
      <c r="E17" s="214"/>
      <c r="F17" s="213"/>
      <c r="G17" s="267">
        <v>44.51</v>
      </c>
      <c r="H17" s="267">
        <v>0.6</v>
      </c>
      <c r="I17" s="212">
        <f>G17*H17</f>
        <v>26.706</v>
      </c>
      <c r="J17" s="212">
        <v>4</v>
      </c>
      <c r="K17" s="287">
        <f>J13+J14+J15+I16+I17+J16+J17+K13+K14+K15+K16</f>
        <v>131.55040000000002</v>
      </c>
      <c r="L17" s="578"/>
    </row>
    <row r="18" spans="1:12" ht="12.75">
      <c r="A18" s="285"/>
      <c r="B18" s="285"/>
      <c r="C18" s="285"/>
      <c r="D18" s="190"/>
      <c r="E18" s="214"/>
      <c r="F18" s="213"/>
      <c r="G18" s="213"/>
      <c r="H18" s="267"/>
      <c r="I18" s="212"/>
      <c r="J18" s="149"/>
      <c r="K18" s="149"/>
      <c r="L18" s="578"/>
    </row>
    <row r="19" spans="1:12" ht="12" customHeight="1">
      <c r="A19" s="549" t="s">
        <v>38</v>
      </c>
      <c r="B19" s="285"/>
      <c r="C19" s="285"/>
      <c r="D19" s="580" t="s">
        <v>83</v>
      </c>
      <c r="E19" s="204"/>
      <c r="F19" s="149"/>
      <c r="G19" s="149"/>
      <c r="H19" s="149"/>
      <c r="I19" s="149"/>
      <c r="J19" s="149"/>
      <c r="K19" s="149"/>
      <c r="L19" s="578"/>
    </row>
    <row r="20" spans="1:12" ht="12" customHeight="1">
      <c r="A20" s="550"/>
      <c r="B20" s="285"/>
      <c r="C20" s="285"/>
      <c r="D20" s="581"/>
      <c r="E20" s="204"/>
      <c r="F20" s="149"/>
      <c r="G20" s="149"/>
      <c r="H20" s="149"/>
      <c r="I20" s="149"/>
      <c r="J20" s="149"/>
      <c r="K20" s="149"/>
      <c r="L20" s="578"/>
    </row>
    <row r="21" spans="1:12" ht="12.75">
      <c r="A21" s="550"/>
      <c r="B21" s="285"/>
      <c r="C21" s="285"/>
      <c r="D21" s="581"/>
      <c r="E21" s="204"/>
      <c r="F21" s="213"/>
      <c r="G21" s="213"/>
      <c r="H21" s="200"/>
      <c r="I21" s="201"/>
      <c r="J21" s="188"/>
      <c r="K21" s="231"/>
      <c r="L21" s="578"/>
    </row>
    <row r="22" spans="1:12" ht="14.25" customHeight="1">
      <c r="A22" s="550"/>
      <c r="B22" s="285"/>
      <c r="C22" s="285"/>
      <c r="D22" s="581"/>
      <c r="E22" s="204"/>
      <c r="F22" s="188"/>
      <c r="H22" s="188">
        <v>48.53</v>
      </c>
      <c r="J22" s="149"/>
      <c r="L22" s="578"/>
    </row>
    <row r="23" spans="1:12" ht="12.75">
      <c r="A23" s="550"/>
      <c r="B23" s="285"/>
      <c r="C23" s="285"/>
      <c r="D23" s="581"/>
      <c r="E23" s="204"/>
      <c r="F23" s="188"/>
      <c r="G23" s="188"/>
      <c r="H23" s="188">
        <v>25.92</v>
      </c>
      <c r="I23" s="189"/>
      <c r="J23" s="546"/>
      <c r="K23" s="547"/>
      <c r="L23" s="578"/>
    </row>
    <row r="24" spans="1:12" ht="12.75">
      <c r="A24" s="551"/>
      <c r="B24" s="285"/>
      <c r="C24" s="285"/>
      <c r="D24" s="582"/>
      <c r="E24" s="204"/>
      <c r="F24" s="188"/>
      <c r="G24" s="188"/>
      <c r="H24" s="188">
        <v>35.43</v>
      </c>
      <c r="I24" s="189"/>
      <c r="J24" s="188"/>
      <c r="K24" s="118">
        <f>H23+H22+H24</f>
        <v>109.88</v>
      </c>
      <c r="L24" s="578"/>
    </row>
    <row r="25" spans="1:12" ht="12.75">
      <c r="A25" s="285"/>
      <c r="B25" s="285"/>
      <c r="C25" s="285"/>
      <c r="D25" s="190"/>
      <c r="E25" s="204"/>
      <c r="F25" s="188"/>
      <c r="G25" s="188"/>
      <c r="H25" s="189"/>
      <c r="I25" s="189"/>
      <c r="J25" s="189"/>
      <c r="K25" s="286"/>
      <c r="L25" s="578"/>
    </row>
    <row r="26" spans="1:12" ht="12.75">
      <c r="A26" s="285"/>
      <c r="B26" s="285"/>
      <c r="C26" s="285"/>
      <c r="D26" s="205"/>
      <c r="E26" s="204"/>
      <c r="F26" s="188"/>
      <c r="G26" s="188"/>
      <c r="H26" s="223"/>
      <c r="I26" s="188"/>
      <c r="J26" s="203"/>
      <c r="K26" s="231"/>
      <c r="L26" s="578"/>
    </row>
    <row r="27" spans="1:12" ht="12.75" customHeight="1">
      <c r="A27" s="549" t="s">
        <v>41</v>
      </c>
      <c r="B27" s="549"/>
      <c r="C27" s="549"/>
      <c r="D27" s="441" t="s">
        <v>66</v>
      </c>
      <c r="E27" s="184"/>
      <c r="F27" s="184"/>
      <c r="G27" s="188">
        <v>48.53</v>
      </c>
      <c r="H27" s="223">
        <v>0.6</v>
      </c>
      <c r="I27" s="184">
        <f>G27*H27</f>
        <v>29.117999999999999</v>
      </c>
      <c r="J27" s="184"/>
      <c r="K27" s="184"/>
      <c r="L27" s="578"/>
    </row>
    <row r="28" spans="1:12" ht="12.75" customHeight="1">
      <c r="A28" s="550"/>
      <c r="B28" s="550"/>
      <c r="C28" s="550"/>
      <c r="D28" s="552"/>
      <c r="E28" s="184"/>
      <c r="F28" s="223"/>
      <c r="G28" s="188">
        <v>25.92</v>
      </c>
      <c r="H28" s="223">
        <v>0.6</v>
      </c>
      <c r="I28" s="184">
        <f>G28*H28</f>
        <v>15.552</v>
      </c>
      <c r="J28" s="272"/>
      <c r="K28" s="184"/>
      <c r="L28" s="578"/>
    </row>
    <row r="29" spans="1:12" ht="12.75" customHeight="1">
      <c r="A29" s="550"/>
      <c r="B29" s="550"/>
      <c r="C29" s="550"/>
      <c r="D29" s="552"/>
      <c r="E29" s="184"/>
      <c r="F29" s="184"/>
      <c r="G29" s="188">
        <v>35.43</v>
      </c>
      <c r="H29" s="223">
        <v>0.6</v>
      </c>
      <c r="I29" s="184">
        <f>G29*H29</f>
        <v>21.257999999999999</v>
      </c>
      <c r="J29" s="184"/>
      <c r="K29" s="184"/>
      <c r="L29" s="578"/>
    </row>
    <row r="30" spans="1:12" ht="12.75" customHeight="1">
      <c r="A30" s="550"/>
      <c r="B30" s="550"/>
      <c r="C30" s="550"/>
      <c r="D30" s="552"/>
      <c r="E30" s="184"/>
      <c r="F30" s="184"/>
      <c r="G30" s="184"/>
      <c r="H30" s="200"/>
      <c r="I30" s="271"/>
      <c r="J30" s="188"/>
      <c r="K30" s="231"/>
      <c r="L30" s="578"/>
    </row>
    <row r="31" spans="1:12" ht="12.75" customHeight="1">
      <c r="A31" s="550"/>
      <c r="B31" s="550"/>
      <c r="C31" s="550"/>
      <c r="D31" s="553"/>
      <c r="E31" s="184"/>
      <c r="F31" s="184"/>
      <c r="G31" s="184"/>
      <c r="H31" s="3"/>
      <c r="I31" s="3"/>
      <c r="J31" s="188"/>
      <c r="K31" s="243">
        <f>I27+I28+I29</f>
        <v>65.927999999999997</v>
      </c>
      <c r="L31" s="578"/>
    </row>
    <row r="32" spans="1:12" ht="12.75" customHeight="1">
      <c r="A32" s="184"/>
      <c r="B32" s="184"/>
      <c r="C32" s="184"/>
      <c r="D32" s="184"/>
      <c r="E32" s="184"/>
      <c r="F32" s="184"/>
      <c r="G32" s="184"/>
      <c r="H32" s="188"/>
      <c r="I32" s="189"/>
      <c r="J32" s="574"/>
      <c r="K32" s="575"/>
      <c r="L32" s="578"/>
    </row>
    <row r="33" spans="1:12" ht="12.75" customHeight="1">
      <c r="A33" s="184"/>
      <c r="B33" s="184"/>
      <c r="C33" s="184"/>
      <c r="D33" s="184"/>
      <c r="E33" s="184"/>
      <c r="L33" s="578"/>
    </row>
    <row r="34" spans="1:12" ht="12.75" customHeight="1">
      <c r="A34" s="424" t="s">
        <v>42</v>
      </c>
      <c r="B34" s="412"/>
      <c r="C34" s="413"/>
      <c r="D34" s="441" t="s">
        <v>67</v>
      </c>
      <c r="E34" s="184"/>
      <c r="F34" s="188">
        <v>48.53</v>
      </c>
      <c r="G34">
        <v>0.9</v>
      </c>
      <c r="H34">
        <v>0.95</v>
      </c>
      <c r="I34">
        <f>F34*G34*H34</f>
        <v>41.49315</v>
      </c>
      <c r="L34" s="578"/>
    </row>
    <row r="35" spans="1:12" ht="12.75" customHeight="1">
      <c r="A35" s="425"/>
      <c r="B35" s="438"/>
      <c r="C35" s="415"/>
      <c r="D35" s="552"/>
      <c r="E35" s="184"/>
      <c r="F35" s="188">
        <v>25.92</v>
      </c>
      <c r="G35">
        <v>0.9</v>
      </c>
      <c r="H35">
        <v>0.95</v>
      </c>
      <c r="I35">
        <f>F35*G35*H35</f>
        <v>22.161600000000004</v>
      </c>
      <c r="J35" s="188"/>
      <c r="K35" s="200"/>
      <c r="L35" s="578"/>
    </row>
    <row r="36" spans="1:12" ht="12.75" customHeight="1">
      <c r="A36" s="425"/>
      <c r="B36" s="438"/>
      <c r="C36" s="415"/>
      <c r="D36" s="552"/>
      <c r="E36" s="184"/>
      <c r="F36" s="188">
        <v>35.43</v>
      </c>
      <c r="G36">
        <v>0.9</v>
      </c>
      <c r="H36">
        <v>0.95</v>
      </c>
      <c r="I36">
        <f>F36*G36*H36</f>
        <v>30.292649999999998</v>
      </c>
      <c r="J36" s="149"/>
      <c r="L36" s="578"/>
    </row>
    <row r="37" spans="1:12" ht="12.75" customHeight="1">
      <c r="A37" s="425"/>
      <c r="B37" s="438"/>
      <c r="C37" s="415"/>
      <c r="D37" s="552"/>
      <c r="E37" s="184"/>
      <c r="F37" s="188">
        <v>1.22</v>
      </c>
      <c r="G37">
        <v>0.9</v>
      </c>
      <c r="H37">
        <v>0.95</v>
      </c>
      <c r="I37">
        <f>F37*G37*H37</f>
        <v>1.0431000000000001</v>
      </c>
      <c r="J37" s="576"/>
      <c r="K37" s="576"/>
      <c r="L37" s="453"/>
    </row>
    <row r="38" spans="1:12" ht="12.75" customHeight="1">
      <c r="A38" s="426"/>
      <c r="B38" s="416"/>
      <c r="C38" s="417"/>
      <c r="D38" s="553"/>
      <c r="E38" s="184"/>
      <c r="F38" s="284">
        <v>5</v>
      </c>
      <c r="G38">
        <v>0.9</v>
      </c>
      <c r="H38">
        <v>0.95</v>
      </c>
      <c r="I38">
        <f>F38*G38*H38</f>
        <v>4.2749999999999995</v>
      </c>
      <c r="K38" s="243">
        <f>SUM(I34:I38)</f>
        <v>99.265500000000003</v>
      </c>
      <c r="L38" s="453"/>
    </row>
    <row r="39" spans="1:12" ht="12.75" customHeight="1">
      <c r="A39" s="184"/>
      <c r="B39" s="184"/>
      <c r="C39" s="184"/>
      <c r="D39" s="184"/>
      <c r="E39" s="184"/>
      <c r="F39" s="184"/>
      <c r="G39" s="1"/>
      <c r="H39" s="1"/>
      <c r="I39" s="184"/>
      <c r="J39" s="184"/>
      <c r="K39" s="184"/>
      <c r="L39" s="453"/>
    </row>
    <row r="40" spans="1:12" ht="12.75" customHeight="1">
      <c r="A40" s="184"/>
      <c r="B40" s="184"/>
      <c r="C40" s="184"/>
      <c r="D40" s="184"/>
      <c r="E40" s="184"/>
      <c r="F40" s="184"/>
      <c r="G40" s="66"/>
      <c r="H40" s="66"/>
      <c r="I40" s="184"/>
      <c r="J40" s="184"/>
      <c r="K40" s="184"/>
      <c r="L40" s="453"/>
    </row>
    <row r="41" spans="1:12" ht="12.75" customHeight="1">
      <c r="A41" s="424" t="s">
        <v>43</v>
      </c>
      <c r="B41" s="412"/>
      <c r="C41" s="413"/>
      <c r="D41" s="441" t="s">
        <v>68</v>
      </c>
      <c r="E41" s="184"/>
      <c r="F41" s="188">
        <v>48.53</v>
      </c>
      <c r="G41" s="223">
        <v>0.9</v>
      </c>
      <c r="H41" s="223">
        <f>F41*G41</f>
        <v>43.677</v>
      </c>
      <c r="I41" s="117"/>
      <c r="J41" s="184"/>
      <c r="K41" s="66"/>
      <c r="L41" s="453"/>
    </row>
    <row r="42" spans="1:12" ht="12.75" customHeight="1">
      <c r="A42" s="425"/>
      <c r="B42" s="438"/>
      <c r="C42" s="415"/>
      <c r="D42" s="552"/>
      <c r="E42" s="184"/>
      <c r="F42" s="188">
        <v>25.92</v>
      </c>
      <c r="G42" s="223">
        <v>0.9</v>
      </c>
      <c r="H42" s="223">
        <f>F42*G42</f>
        <v>23.328000000000003</v>
      </c>
      <c r="I42" s="66"/>
      <c r="J42" s="184"/>
      <c r="K42" s="66"/>
      <c r="L42" s="578"/>
    </row>
    <row r="43" spans="1:12" ht="12.75" customHeight="1">
      <c r="A43" s="425"/>
      <c r="B43" s="438"/>
      <c r="C43" s="415"/>
      <c r="D43" s="552"/>
      <c r="E43" s="184"/>
      <c r="F43" s="188">
        <v>35.43</v>
      </c>
      <c r="G43" s="223">
        <v>0.9</v>
      </c>
      <c r="H43" s="223">
        <f>F43*G43</f>
        <v>31.887</v>
      </c>
      <c r="I43" s="117"/>
      <c r="J43" s="188"/>
      <c r="K43" s="200"/>
      <c r="L43" s="453"/>
    </row>
    <row r="44" spans="1:12" ht="12.75" customHeight="1">
      <c r="A44" s="425"/>
      <c r="B44" s="438"/>
      <c r="C44" s="415"/>
      <c r="D44" s="552"/>
      <c r="E44" s="184"/>
      <c r="F44" s="188">
        <v>1.22</v>
      </c>
      <c r="G44" s="223">
        <v>0.9</v>
      </c>
      <c r="H44" s="223">
        <f>F44*G44</f>
        <v>1.0980000000000001</v>
      </c>
      <c r="I44" s="117"/>
      <c r="J44" s="149"/>
      <c r="K44" s="200"/>
      <c r="L44" s="453"/>
    </row>
    <row r="45" spans="1:12" ht="12.75" customHeight="1">
      <c r="A45" s="426"/>
      <c r="B45" s="416"/>
      <c r="C45" s="417"/>
      <c r="D45" s="553"/>
      <c r="E45" s="184"/>
      <c r="F45" s="184">
        <v>5</v>
      </c>
      <c r="G45" s="66">
        <v>0.9</v>
      </c>
      <c r="H45" s="66">
        <f>F45*G45</f>
        <v>4.5</v>
      </c>
      <c r="I45" s="189"/>
      <c r="J45" s="243"/>
      <c r="K45" s="243">
        <f>H41+H42+H43+H44+H45</f>
        <v>104.49</v>
      </c>
      <c r="L45" s="453"/>
    </row>
    <row r="46" spans="1:12" ht="12.75" customHeight="1">
      <c r="A46" s="210"/>
      <c r="B46" s="207"/>
      <c r="C46" s="206"/>
      <c r="D46" s="263"/>
      <c r="E46" s="184"/>
      <c r="L46" s="453"/>
    </row>
    <row r="47" spans="1:12" ht="12.75" customHeight="1">
      <c r="A47" s="424" t="s">
        <v>56</v>
      </c>
      <c r="B47" s="207"/>
      <c r="C47" s="206"/>
      <c r="D47" s="409" t="s">
        <v>74</v>
      </c>
      <c r="E47" s="184"/>
      <c r="F47" s="188">
        <v>48.53</v>
      </c>
      <c r="G47" s="184"/>
      <c r="H47" s="200"/>
      <c r="I47" s="189"/>
      <c r="J47" s="283"/>
      <c r="K47" s="283"/>
      <c r="L47" s="453"/>
    </row>
    <row r="48" spans="1:12" ht="12.75" customHeight="1">
      <c r="A48" s="425"/>
      <c r="B48" s="207"/>
      <c r="C48" s="206"/>
      <c r="D48" s="410"/>
      <c r="E48" s="184"/>
      <c r="F48" s="188">
        <v>25.92</v>
      </c>
      <c r="G48" s="184"/>
      <c r="H48" s="200"/>
      <c r="I48" s="189"/>
      <c r="J48" s="283"/>
      <c r="K48" s="283"/>
      <c r="L48" s="453"/>
    </row>
    <row r="49" spans="1:12" ht="12.75" customHeight="1">
      <c r="A49" s="425"/>
      <c r="B49" s="207"/>
      <c r="C49" s="206"/>
      <c r="D49" s="410"/>
      <c r="E49" s="184"/>
      <c r="F49" s="188">
        <v>35.43</v>
      </c>
      <c r="G49" s="184"/>
      <c r="H49" s="200"/>
      <c r="I49" s="189"/>
      <c r="J49" s="283"/>
      <c r="K49" s="283"/>
      <c r="L49" s="453"/>
    </row>
    <row r="50" spans="1:12" ht="12.75" customHeight="1">
      <c r="A50" s="425"/>
      <c r="B50" s="207"/>
      <c r="C50" s="206"/>
      <c r="D50" s="410"/>
      <c r="E50" s="184"/>
      <c r="F50" s="188">
        <v>1.22</v>
      </c>
      <c r="G50" s="184"/>
      <c r="H50" s="200"/>
      <c r="I50" s="189"/>
      <c r="J50" s="283"/>
      <c r="K50" s="283"/>
      <c r="L50" s="453"/>
    </row>
    <row r="51" spans="1:12" ht="12.75" customHeight="1">
      <c r="A51" s="425"/>
      <c r="B51" s="207"/>
      <c r="C51" s="206"/>
      <c r="D51" s="410"/>
      <c r="E51" s="184"/>
      <c r="F51" s="188">
        <v>5</v>
      </c>
      <c r="G51" s="184"/>
      <c r="H51" s="200"/>
      <c r="I51" s="189"/>
      <c r="J51" s="283"/>
      <c r="K51" s="283">
        <f>F47+F48+F49+F50+F51</f>
        <v>116.1</v>
      </c>
      <c r="L51" s="453"/>
    </row>
    <row r="52" spans="1:12" ht="12.75" customHeight="1">
      <c r="A52" s="425"/>
      <c r="B52" s="207"/>
      <c r="C52" s="206"/>
      <c r="D52" s="410"/>
      <c r="E52" s="184"/>
      <c r="F52" s="184"/>
      <c r="G52" s="184"/>
      <c r="H52" s="200"/>
      <c r="I52" s="189"/>
      <c r="J52" s="283"/>
      <c r="K52" s="283"/>
      <c r="L52" s="453"/>
    </row>
    <row r="53" spans="1:12" ht="12.75" customHeight="1">
      <c r="A53" s="426"/>
      <c r="B53" s="207"/>
      <c r="C53" s="206"/>
      <c r="D53" s="411"/>
      <c r="E53" s="184"/>
      <c r="F53" s="184"/>
      <c r="G53" s="184"/>
      <c r="H53" s="200"/>
      <c r="I53" s="189"/>
      <c r="J53" s="283"/>
      <c r="K53" s="283"/>
      <c r="L53" s="453"/>
    </row>
    <row r="54" spans="1:12" ht="12.75" customHeight="1">
      <c r="A54" s="210"/>
      <c r="B54" s="207"/>
      <c r="C54" s="206"/>
      <c r="D54" s="209"/>
      <c r="E54" s="184"/>
      <c r="F54" s="184"/>
      <c r="G54" s="184"/>
      <c r="H54" s="200"/>
      <c r="I54" s="189"/>
      <c r="J54" s="283"/>
      <c r="K54" s="283"/>
      <c r="L54" s="453"/>
    </row>
    <row r="55" spans="1:12" ht="12.75" customHeight="1">
      <c r="A55" s="424" t="s">
        <v>57</v>
      </c>
      <c r="B55" s="207"/>
      <c r="C55" s="206"/>
      <c r="D55" s="409" t="s">
        <v>84</v>
      </c>
      <c r="E55" s="184"/>
      <c r="F55" s="188">
        <v>48.53</v>
      </c>
      <c r="G55" s="184">
        <v>0.42</v>
      </c>
      <c r="H55" s="200">
        <f>F55*G55</f>
        <v>20.3826</v>
      </c>
      <c r="I55" s="189"/>
      <c r="J55" s="283"/>
      <c r="K55" s="283"/>
      <c r="L55" s="453"/>
    </row>
    <row r="56" spans="1:12" ht="12.75" customHeight="1">
      <c r="A56" s="425"/>
      <c r="B56" s="207"/>
      <c r="C56" s="206"/>
      <c r="D56" s="410"/>
      <c r="E56" s="184"/>
      <c r="F56" s="188">
        <v>25.92</v>
      </c>
      <c r="G56" s="184">
        <v>0.42</v>
      </c>
      <c r="H56" s="200">
        <f>F56*G56</f>
        <v>10.8864</v>
      </c>
      <c r="I56" s="189"/>
      <c r="J56" s="283"/>
      <c r="K56" s="283"/>
      <c r="L56" s="453"/>
    </row>
    <row r="57" spans="1:12" ht="12.75" customHeight="1">
      <c r="A57" s="425"/>
      <c r="B57" s="207"/>
      <c r="C57" s="206"/>
      <c r="D57" s="410"/>
      <c r="E57" s="184"/>
      <c r="F57" s="188">
        <v>35.43</v>
      </c>
      <c r="G57" s="184">
        <v>0.42</v>
      </c>
      <c r="H57" s="200">
        <f>F57*G57</f>
        <v>14.880599999999999</v>
      </c>
      <c r="I57" s="189"/>
      <c r="J57" s="283"/>
      <c r="K57" s="283"/>
      <c r="L57" s="453"/>
    </row>
    <row r="58" spans="1:12" ht="12.75" customHeight="1">
      <c r="A58" s="425"/>
      <c r="B58" s="207"/>
      <c r="C58" s="206"/>
      <c r="D58" s="410"/>
      <c r="E58" s="184"/>
      <c r="F58" s="188">
        <v>1.22</v>
      </c>
      <c r="G58" s="184">
        <v>0.42</v>
      </c>
      <c r="H58" s="200">
        <f>F58*G58</f>
        <v>0.51239999999999997</v>
      </c>
      <c r="I58" s="189"/>
      <c r="J58" s="283"/>
      <c r="K58" s="283"/>
      <c r="L58" s="453"/>
    </row>
    <row r="59" spans="1:12" ht="12.75" customHeight="1">
      <c r="A59" s="426"/>
      <c r="B59" s="207"/>
      <c r="C59" s="206"/>
      <c r="D59" s="411"/>
      <c r="E59" s="184"/>
      <c r="F59" s="188">
        <v>5</v>
      </c>
      <c r="G59" s="184">
        <v>0.42</v>
      </c>
      <c r="H59" s="200">
        <f>F59*G59</f>
        <v>2.1</v>
      </c>
      <c r="I59" s="189"/>
      <c r="J59" s="283"/>
      <c r="K59" s="201">
        <f>H55+H56+H57+H58+H59</f>
        <v>48.762</v>
      </c>
      <c r="L59" s="453"/>
    </row>
    <row r="60" spans="1:12" ht="12.75" customHeight="1">
      <c r="A60" s="184"/>
      <c r="B60" s="184"/>
      <c r="C60" s="184"/>
      <c r="D60" s="184"/>
      <c r="E60" s="184"/>
      <c r="F60" s="184"/>
      <c r="G60" s="184"/>
      <c r="H60" s="184"/>
      <c r="I60" s="184"/>
      <c r="J60" s="184"/>
      <c r="K60" s="184"/>
      <c r="L60" s="453"/>
    </row>
    <row r="61" spans="1:12" ht="12.75" customHeight="1">
      <c r="A61" s="424" t="s">
        <v>58</v>
      </c>
      <c r="B61" s="412"/>
      <c r="C61" s="413"/>
      <c r="D61" s="441" t="s">
        <v>69</v>
      </c>
      <c r="E61" s="184"/>
      <c r="F61" s="188">
        <v>48.53</v>
      </c>
      <c r="G61" s="193"/>
      <c r="H61" s="184"/>
      <c r="I61" s="184"/>
      <c r="J61" s="184"/>
      <c r="K61" s="184"/>
      <c r="L61" s="453"/>
    </row>
    <row r="62" spans="1:12" ht="19.5" customHeight="1">
      <c r="A62" s="425"/>
      <c r="B62" s="438"/>
      <c r="C62" s="415"/>
      <c r="D62" s="552"/>
      <c r="E62" s="184"/>
      <c r="F62" s="188">
        <v>25.92</v>
      </c>
      <c r="G62" s="184"/>
      <c r="H62" s="200"/>
      <c r="I62" s="184"/>
      <c r="J62" s="184"/>
      <c r="K62" s="184"/>
      <c r="L62" s="453"/>
    </row>
    <row r="63" spans="1:12" ht="15.75" customHeight="1">
      <c r="A63" s="425"/>
      <c r="B63" s="438"/>
      <c r="C63" s="415"/>
      <c r="D63" s="552"/>
      <c r="E63" s="184"/>
      <c r="F63" s="188">
        <v>35.43</v>
      </c>
      <c r="G63" s="184"/>
      <c r="H63" s="200"/>
      <c r="I63" s="201"/>
      <c r="J63" s="188"/>
      <c r="K63" s="200"/>
      <c r="L63" s="453"/>
    </row>
    <row r="64" spans="1:12" ht="12.75" customHeight="1">
      <c r="A64" s="425"/>
      <c r="B64" s="438"/>
      <c r="C64" s="415"/>
      <c r="D64" s="552"/>
      <c r="E64" s="184"/>
      <c r="F64" s="188">
        <v>1.22</v>
      </c>
      <c r="G64" s="184"/>
      <c r="H64" s="149"/>
      <c r="I64" s="149"/>
      <c r="J64" s="149"/>
      <c r="L64" s="453"/>
    </row>
    <row r="65" spans="1:12" ht="15" customHeight="1">
      <c r="A65" s="426"/>
      <c r="B65" s="416"/>
      <c r="C65" s="417"/>
      <c r="D65" s="553"/>
      <c r="E65" s="184"/>
      <c r="F65" s="188">
        <v>5</v>
      </c>
      <c r="G65" s="184"/>
      <c r="H65" s="188"/>
      <c r="I65" s="189"/>
      <c r="J65" s="273">
        <f>SUM(F61:F65)</f>
        <v>116.1</v>
      </c>
      <c r="K65" s="280"/>
      <c r="L65" s="453"/>
    </row>
    <row r="66" spans="1:12" ht="12.75" customHeight="1">
      <c r="A66" s="3"/>
      <c r="B66" s="3"/>
      <c r="C66" s="3"/>
      <c r="D66" s="3"/>
      <c r="E66" s="3"/>
      <c r="F66" s="3"/>
      <c r="G66" s="216"/>
      <c r="H66" s="216"/>
      <c r="I66" s="216"/>
      <c r="J66" s="216"/>
      <c r="K66" s="216"/>
      <c r="L66" s="453"/>
    </row>
    <row r="67" spans="1:12" ht="16.5" customHeight="1">
      <c r="A67" s="216"/>
      <c r="B67" s="216"/>
      <c r="C67" s="216"/>
      <c r="D67" s="216"/>
      <c r="E67" s="216"/>
      <c r="F67" s="216"/>
      <c r="G67" s="216"/>
      <c r="H67" s="216"/>
      <c r="I67" s="216"/>
      <c r="J67" s="216"/>
      <c r="K67" s="216"/>
      <c r="L67" s="453"/>
    </row>
    <row r="68" spans="1:12" ht="13.5" customHeight="1">
      <c r="A68" s="216"/>
      <c r="B68" s="216"/>
      <c r="C68" s="216"/>
      <c r="D68" s="216"/>
      <c r="E68" s="216"/>
      <c r="F68" s="216"/>
      <c r="G68" s="216"/>
      <c r="H68" s="216"/>
      <c r="I68" s="216"/>
      <c r="J68" s="216"/>
      <c r="K68" s="216"/>
      <c r="L68" s="453"/>
    </row>
    <row r="69" spans="1:12" ht="12.75" customHeight="1">
      <c r="C69" s="4" t="s">
        <v>1</v>
      </c>
      <c r="D69" s="431" t="s">
        <v>2</v>
      </c>
      <c r="E69" s="431"/>
      <c r="F69" s="220"/>
      <c r="G69" s="220" t="s">
        <v>3</v>
      </c>
      <c r="H69" s="220"/>
      <c r="J69" s="17"/>
      <c r="K69" s="17"/>
      <c r="L69" s="453"/>
    </row>
    <row r="70" spans="1:12" ht="12.75" customHeight="1">
      <c r="C70" t="s">
        <v>4</v>
      </c>
      <c r="D70" s="432"/>
      <c r="E70" s="432"/>
      <c r="F70" s="432"/>
      <c r="J70" s="17"/>
      <c r="K70" s="17"/>
      <c r="L70" s="453"/>
    </row>
    <row r="71" spans="1:12" ht="12.75" customHeight="1">
      <c r="C71" t="s">
        <v>5</v>
      </c>
      <c r="D71" s="433" t="s">
        <v>6</v>
      </c>
      <c r="E71" s="433"/>
      <c r="F71" s="13"/>
      <c r="G71" s="13" t="s">
        <v>7</v>
      </c>
      <c r="H71" s="13"/>
      <c r="I71" s="9"/>
      <c r="J71" s="176"/>
      <c r="K71" s="176"/>
      <c r="L71" s="453"/>
    </row>
    <row r="72" spans="1:12" ht="12.75" customHeight="1">
      <c r="D72" s="10" t="s">
        <v>8</v>
      </c>
      <c r="E72" s="10"/>
      <c r="F72" s="10"/>
      <c r="G72" s="10"/>
      <c r="H72" s="10"/>
      <c r="I72" s="9"/>
      <c r="J72" s="11"/>
      <c r="K72" s="11"/>
      <c r="L72" s="453"/>
    </row>
    <row r="73" spans="1:12" ht="12.75" customHeight="1">
      <c r="D73" s="13"/>
      <c r="G73" s="435" t="s">
        <v>9</v>
      </c>
      <c r="H73" s="435"/>
      <c r="I73" s="435"/>
      <c r="J73" s="219" t="s">
        <v>19</v>
      </c>
      <c r="K73" s="17"/>
      <c r="L73" s="453"/>
    </row>
    <row r="74" spans="1:12" ht="12.75" customHeight="1">
      <c r="G74" s="14"/>
      <c r="J74" s="17"/>
      <c r="K74" s="17"/>
      <c r="L74" s="579"/>
    </row>
    <row r="75" spans="1:12" ht="30">
      <c r="A75" s="17"/>
      <c r="B75" s="17"/>
      <c r="C75" s="17"/>
      <c r="D75" s="17"/>
      <c r="G75" s="14"/>
      <c r="J75" s="17"/>
      <c r="K75" s="17"/>
      <c r="L75" s="216"/>
    </row>
    <row r="76" spans="1:12" ht="30">
      <c r="A76" s="17"/>
      <c r="B76" s="17"/>
      <c r="C76" s="17"/>
      <c r="D76" s="436" t="s">
        <v>10</v>
      </c>
      <c r="E76" s="436"/>
      <c r="F76" s="19"/>
      <c r="G76" s="14"/>
      <c r="H76" s="437"/>
      <c r="I76" s="437"/>
      <c r="J76" s="17"/>
      <c r="K76" s="17"/>
      <c r="L76" s="216"/>
    </row>
    <row r="77" spans="1:12" ht="15">
      <c r="A77" s="17"/>
      <c r="B77" s="17"/>
      <c r="C77" s="17"/>
      <c r="D77" s="13"/>
      <c r="E77" s="17"/>
      <c r="F77" s="17"/>
      <c r="G77" s="14"/>
      <c r="H77" s="217"/>
      <c r="J77" s="17"/>
      <c r="K77" s="17"/>
      <c r="L77" s="7"/>
    </row>
    <row r="78" spans="1:12">
      <c r="A78" s="418" t="s">
        <v>0</v>
      </c>
      <c r="B78" s="418"/>
      <c r="C78" s="418"/>
      <c r="D78" s="418" t="s">
        <v>11</v>
      </c>
      <c r="E78" s="418" t="s">
        <v>12</v>
      </c>
      <c r="F78" s="429" t="s">
        <v>13</v>
      </c>
      <c r="G78" s="429" t="s">
        <v>13</v>
      </c>
      <c r="H78" s="429" t="s">
        <v>14</v>
      </c>
      <c r="I78" s="418" t="s">
        <v>15</v>
      </c>
      <c r="J78" s="418" t="s">
        <v>16</v>
      </c>
      <c r="K78" s="418" t="s">
        <v>17</v>
      </c>
      <c r="L78" s="418" t="s">
        <v>18</v>
      </c>
    </row>
    <row r="79" spans="1:12">
      <c r="A79" s="418"/>
      <c r="B79" s="418"/>
      <c r="C79" s="418"/>
      <c r="D79" s="418"/>
      <c r="E79" s="418"/>
      <c r="F79" s="430"/>
      <c r="G79" s="430"/>
      <c r="H79" s="430"/>
      <c r="I79" s="418"/>
      <c r="J79" s="418"/>
      <c r="K79" s="418"/>
      <c r="L79" s="418"/>
    </row>
    <row r="80" spans="1:12" ht="12.75" customHeight="1">
      <c r="A80" s="424" t="s">
        <v>59</v>
      </c>
      <c r="B80" s="412"/>
      <c r="C80" s="413"/>
      <c r="D80" s="441" t="s">
        <v>75</v>
      </c>
      <c r="E80" s="188">
        <v>48.53</v>
      </c>
      <c r="G80" s="193">
        <f>ROUNDUP(G81/2.5,0)</f>
        <v>30</v>
      </c>
      <c r="H80" s="184">
        <v>3.2</v>
      </c>
      <c r="I80" s="184">
        <f>G80*H80</f>
        <v>96</v>
      </c>
      <c r="J80" s="184"/>
      <c r="K80" s="184"/>
      <c r="L80" s="530"/>
    </row>
    <row r="81" spans="1:12" ht="12.75" customHeight="1">
      <c r="A81" s="425"/>
      <c r="B81" s="438"/>
      <c r="C81" s="415"/>
      <c r="D81" s="442"/>
      <c r="E81" s="188">
        <v>25.92</v>
      </c>
      <c r="F81" s="184"/>
      <c r="G81" s="193">
        <f>SUM(E80:E81)</f>
        <v>74.45</v>
      </c>
      <c r="H81" s="184"/>
      <c r="I81" s="184"/>
      <c r="J81" s="184"/>
      <c r="K81" s="196"/>
      <c r="L81" s="531"/>
    </row>
    <row r="82" spans="1:12" ht="12.75">
      <c r="A82" s="425"/>
      <c r="B82" s="438"/>
      <c r="C82" s="415"/>
      <c r="D82" s="442"/>
      <c r="E82" s="188">
        <v>35.43</v>
      </c>
      <c r="F82" s="184"/>
      <c r="G82" s="184">
        <f>SUM(E82:E84)</f>
        <v>41.65</v>
      </c>
      <c r="H82" s="200"/>
      <c r="I82" s="283"/>
      <c r="J82" s="188"/>
      <c r="K82" s="244"/>
      <c r="L82" s="531"/>
    </row>
    <row r="83" spans="1:12" ht="12.75">
      <c r="A83" s="425"/>
      <c r="B83" s="438"/>
      <c r="C83" s="415"/>
      <c r="D83" s="442"/>
      <c r="E83" s="188">
        <v>1.22</v>
      </c>
      <c r="F83" s="184"/>
      <c r="G83" s="184">
        <f>ROUNDUP(G82/2.5,0)</f>
        <v>17</v>
      </c>
      <c r="H83" s="184">
        <v>1.7</v>
      </c>
      <c r="I83" s="184">
        <f>G83*H83</f>
        <v>28.9</v>
      </c>
      <c r="J83" s="149"/>
      <c r="K83" s="244"/>
      <c r="L83" s="531"/>
    </row>
    <row r="84" spans="1:12" ht="12.75">
      <c r="A84" s="425"/>
      <c r="B84" s="438"/>
      <c r="C84" s="415"/>
      <c r="D84" s="442"/>
      <c r="E84" s="188">
        <v>5</v>
      </c>
      <c r="F84" s="184"/>
      <c r="G84" s="184"/>
      <c r="H84" s="184"/>
      <c r="I84" s="184"/>
      <c r="J84" s="282"/>
      <c r="K84" s="281"/>
      <c r="L84" s="531"/>
    </row>
    <row r="85" spans="1:12" ht="12.75">
      <c r="A85" s="425"/>
      <c r="B85" s="438"/>
      <c r="C85" s="415"/>
      <c r="D85" s="442"/>
      <c r="E85" s="214"/>
      <c r="F85" s="213"/>
      <c r="G85" s="213"/>
      <c r="H85" s="267"/>
      <c r="I85" s="212"/>
      <c r="J85" s="149"/>
      <c r="K85" s="280">
        <f>I80+I83</f>
        <v>124.9</v>
      </c>
      <c r="L85" s="531"/>
    </row>
    <row r="86" spans="1:12" ht="12.75" customHeight="1">
      <c r="A86" s="426"/>
      <c r="B86" s="416"/>
      <c r="C86" s="417"/>
      <c r="D86" s="443"/>
      <c r="E86" s="204"/>
      <c r="F86" s="149"/>
      <c r="G86" s="149"/>
      <c r="H86" s="149"/>
      <c r="I86" s="149"/>
      <c r="J86" s="149"/>
      <c r="K86" s="279"/>
      <c r="L86" s="531"/>
    </row>
    <row r="87" spans="1:12" ht="12.75">
      <c r="A87" s="192"/>
      <c r="B87" s="253"/>
      <c r="C87" s="252"/>
      <c r="D87" s="251"/>
      <c r="E87" s="184"/>
      <c r="F87" s="184"/>
      <c r="G87" s="184"/>
      <c r="H87" s="184"/>
      <c r="I87" s="184"/>
      <c r="J87" s="184"/>
      <c r="K87" s="196"/>
      <c r="L87" s="531"/>
    </row>
    <row r="88" spans="1:12" ht="12.75">
      <c r="A88" s="424" t="s">
        <v>60</v>
      </c>
      <c r="B88" s="250"/>
      <c r="C88" s="249"/>
      <c r="D88" s="441" t="s">
        <v>264</v>
      </c>
      <c r="E88" s="184"/>
      <c r="F88" s="188">
        <f>48.53-3</f>
        <v>45.53</v>
      </c>
      <c r="G88" s="193">
        <v>2.8</v>
      </c>
      <c r="H88" s="223">
        <f>F88*G88</f>
        <v>127.48399999999999</v>
      </c>
      <c r="I88" s="184">
        <v>5</v>
      </c>
      <c r="J88" s="272"/>
      <c r="K88" s="196"/>
      <c r="L88" s="531"/>
    </row>
    <row r="89" spans="1:12" ht="12" customHeight="1">
      <c r="A89" s="425"/>
      <c r="B89" s="250"/>
      <c r="C89" s="249"/>
      <c r="D89" s="442"/>
      <c r="E89" s="184"/>
      <c r="F89" s="188">
        <f>25.92-1.5</f>
        <v>24.42</v>
      </c>
      <c r="G89" s="193">
        <v>2.8</v>
      </c>
      <c r="H89" s="223">
        <f>F89*G89</f>
        <v>68.376000000000005</v>
      </c>
      <c r="I89" s="184">
        <v>17.190000000000001</v>
      </c>
      <c r="J89" s="184"/>
      <c r="K89" s="196"/>
      <c r="L89" s="531"/>
    </row>
    <row r="90" spans="1:12" ht="12.75">
      <c r="A90" s="425"/>
      <c r="B90" s="250"/>
      <c r="C90" s="249"/>
      <c r="D90" s="442"/>
      <c r="E90" s="184"/>
      <c r="F90" s="188">
        <v>35.43</v>
      </c>
      <c r="G90" s="193">
        <v>1.3</v>
      </c>
      <c r="H90" s="223">
        <f>F90*G90</f>
        <v>46.059000000000005</v>
      </c>
      <c r="I90" s="271"/>
      <c r="J90" s="188"/>
      <c r="K90" s="244"/>
      <c r="L90" s="531"/>
    </row>
    <row r="91" spans="1:12" ht="12.75">
      <c r="A91" s="425"/>
      <c r="B91" s="248"/>
      <c r="C91" s="247"/>
      <c r="D91" s="442"/>
      <c r="E91" s="184"/>
      <c r="F91" s="188">
        <v>1.22</v>
      </c>
      <c r="G91" s="193">
        <v>1.3</v>
      </c>
      <c r="H91" s="223">
        <f>F91*G91</f>
        <v>1.5860000000000001</v>
      </c>
      <c r="I91" s="149"/>
      <c r="J91" s="149"/>
      <c r="K91" s="270"/>
      <c r="L91" s="531"/>
    </row>
    <row r="92" spans="1:12" ht="22.5" customHeight="1">
      <c r="A92" s="426"/>
      <c r="B92" s="184"/>
      <c r="C92" s="184"/>
      <c r="D92" s="442"/>
      <c r="E92" s="184"/>
      <c r="F92" s="188">
        <v>5</v>
      </c>
      <c r="G92" s="193">
        <v>1.3</v>
      </c>
      <c r="H92" s="223">
        <f>F92*G92</f>
        <v>6.5</v>
      </c>
      <c r="I92" s="189"/>
      <c r="J92" s="1"/>
      <c r="K92" s="269">
        <f>ROUND(H88+H89+H90+H91+H92+I88+I89,1)</f>
        <v>272.2</v>
      </c>
      <c r="L92" s="531"/>
    </row>
    <row r="93" spans="1:12" ht="19.5" customHeight="1">
      <c r="A93" s="184"/>
      <c r="B93" s="184"/>
      <c r="C93" s="184"/>
      <c r="D93" s="205"/>
      <c r="E93" s="204"/>
      <c r="F93" s="188"/>
      <c r="G93" s="188"/>
      <c r="H93" s="188" t="s">
        <v>85</v>
      </c>
      <c r="I93" s="188"/>
      <c r="J93" s="203"/>
      <c r="K93" s="244"/>
      <c r="L93" s="531"/>
    </row>
    <row r="94" spans="1:12" ht="12.75">
      <c r="A94" s="562" t="s">
        <v>61</v>
      </c>
      <c r="B94" s="277"/>
      <c r="C94" s="276"/>
      <c r="D94" s="565" t="s">
        <v>70</v>
      </c>
      <c r="E94" s="204"/>
      <c r="F94" s="188">
        <v>48.53</v>
      </c>
      <c r="G94" s="188"/>
      <c r="H94" s="188"/>
      <c r="I94" s="188"/>
      <c r="J94" s="203"/>
      <c r="K94" s="231"/>
      <c r="L94" s="531"/>
    </row>
    <row r="95" spans="1:12" ht="12.75">
      <c r="A95" s="563"/>
      <c r="B95" s="277"/>
      <c r="C95" s="276"/>
      <c r="D95" s="566"/>
      <c r="E95" s="204"/>
      <c r="F95" s="188">
        <v>25.92</v>
      </c>
      <c r="G95" s="188"/>
      <c r="H95" s="188"/>
      <c r="I95" s="188"/>
      <c r="J95" s="203"/>
      <c r="K95" s="256"/>
      <c r="L95" s="531"/>
    </row>
    <row r="96" spans="1:12" ht="12" customHeight="1">
      <c r="A96" s="563"/>
      <c r="B96" s="277"/>
      <c r="C96" s="276"/>
      <c r="D96" s="566"/>
      <c r="E96" s="204"/>
      <c r="F96" s="188">
        <v>35.43</v>
      </c>
      <c r="G96" s="188"/>
      <c r="H96" s="188"/>
      <c r="I96" s="188"/>
      <c r="J96" s="203"/>
      <c r="K96" s="256"/>
      <c r="L96" s="531"/>
    </row>
    <row r="97" spans="1:12" ht="15" customHeight="1">
      <c r="A97" s="563"/>
      <c r="B97" s="277"/>
      <c r="C97" s="276"/>
      <c r="D97" s="566"/>
      <c r="E97" s="204"/>
      <c r="F97" s="188">
        <v>1.22</v>
      </c>
      <c r="G97" s="188"/>
      <c r="H97" s="188"/>
      <c r="I97" s="188"/>
      <c r="J97" s="203"/>
      <c r="K97" s="256"/>
      <c r="L97" s="531"/>
    </row>
    <row r="98" spans="1:12" ht="15" customHeight="1">
      <c r="A98" s="563"/>
      <c r="B98" s="277"/>
      <c r="C98" s="276"/>
      <c r="D98" s="566"/>
      <c r="E98" s="204"/>
      <c r="F98" s="188">
        <v>5</v>
      </c>
      <c r="G98" s="188"/>
      <c r="H98" s="188"/>
      <c r="I98" s="188"/>
      <c r="J98" s="203"/>
      <c r="L98" s="531"/>
    </row>
    <row r="99" spans="1:12" ht="12.75">
      <c r="A99" s="564"/>
      <c r="B99" s="277"/>
      <c r="C99" s="276"/>
      <c r="D99" s="567"/>
      <c r="E99" s="204"/>
      <c r="F99" s="188">
        <v>4</v>
      </c>
      <c r="G99" s="188"/>
      <c r="H99" s="188"/>
      <c r="I99" s="188"/>
      <c r="J99" s="203"/>
      <c r="K99" s="243"/>
      <c r="L99" s="531"/>
    </row>
    <row r="100" spans="1:12" ht="12.75">
      <c r="A100" s="278"/>
      <c r="B100" s="277"/>
      <c r="C100" s="276"/>
      <c r="D100" s="275"/>
      <c r="E100" s="204"/>
      <c r="F100" s="188"/>
      <c r="G100" s="188"/>
      <c r="H100" s="188"/>
      <c r="I100" s="188"/>
      <c r="J100" s="203"/>
      <c r="K100" s="273">
        <f>F94+F95+F96+F97+F98+F99</f>
        <v>120.1</v>
      </c>
      <c r="L100" s="531"/>
    </row>
    <row r="101" spans="1:12" ht="11.25" customHeight="1">
      <c r="A101" s="568" t="s">
        <v>64</v>
      </c>
      <c r="B101" s="184"/>
      <c r="C101" s="184"/>
      <c r="D101" s="569" t="s">
        <v>71</v>
      </c>
      <c r="E101" s="204"/>
      <c r="F101" s="188">
        <v>48.53</v>
      </c>
      <c r="G101" s="188">
        <v>3</v>
      </c>
      <c r="H101" s="188"/>
      <c r="I101" s="188"/>
      <c r="J101" s="203"/>
      <c r="K101" s="231"/>
      <c r="L101" s="531"/>
    </row>
    <row r="102" spans="1:12" ht="13.5" customHeight="1">
      <c r="A102" s="568"/>
      <c r="B102" s="184"/>
      <c r="C102" s="184"/>
      <c r="D102" s="570"/>
      <c r="E102" s="204"/>
      <c r="F102" s="188">
        <v>25.92</v>
      </c>
      <c r="G102" s="188"/>
      <c r="H102" s="188"/>
      <c r="I102" s="188"/>
      <c r="J102" s="203"/>
      <c r="K102" s="256"/>
      <c r="L102" s="531"/>
    </row>
    <row r="103" spans="1:12" ht="13.5" customHeight="1">
      <c r="A103" s="568"/>
      <c r="B103" s="184"/>
      <c r="C103" s="184"/>
      <c r="D103" s="570"/>
      <c r="E103" s="204"/>
      <c r="F103" s="188">
        <v>35.43</v>
      </c>
      <c r="G103" s="188"/>
      <c r="H103" s="188"/>
      <c r="I103" s="188"/>
      <c r="J103" s="203"/>
      <c r="K103" s="256"/>
      <c r="L103" s="531"/>
    </row>
    <row r="104" spans="1:12" ht="13.5" customHeight="1">
      <c r="A104" s="568"/>
      <c r="B104" s="184"/>
      <c r="C104" s="184"/>
      <c r="D104" s="570"/>
      <c r="E104" s="204"/>
      <c r="F104" s="188">
        <v>1.22</v>
      </c>
      <c r="G104" s="188"/>
      <c r="H104" s="188"/>
      <c r="I104" s="188"/>
      <c r="J104" s="203"/>
      <c r="K104" s="256"/>
      <c r="L104" s="531"/>
    </row>
    <row r="105" spans="1:12" ht="13.5" customHeight="1">
      <c r="A105" s="568"/>
      <c r="B105" s="184"/>
      <c r="C105" s="184"/>
      <c r="D105" s="570"/>
      <c r="E105" s="204"/>
      <c r="F105" s="188">
        <v>5</v>
      </c>
      <c r="G105" s="188"/>
      <c r="H105" s="188"/>
      <c r="I105" s="188"/>
      <c r="J105" s="203"/>
      <c r="L105" s="531"/>
    </row>
    <row r="106" spans="1:12" ht="13.5" customHeight="1">
      <c r="A106" s="568"/>
      <c r="B106" s="184"/>
      <c r="C106" s="184"/>
      <c r="D106" s="570"/>
      <c r="E106" s="204"/>
      <c r="F106" s="188"/>
      <c r="G106" s="188"/>
      <c r="H106" s="188"/>
      <c r="I106" s="188"/>
      <c r="J106" s="203"/>
      <c r="K106" s="243"/>
      <c r="L106" s="531"/>
    </row>
    <row r="107" spans="1:12" ht="13.5" customHeight="1">
      <c r="A107" s="568"/>
      <c r="B107" s="184"/>
      <c r="C107" s="184"/>
      <c r="D107" s="570"/>
      <c r="E107" s="204"/>
      <c r="F107" s="188"/>
      <c r="G107" s="188"/>
      <c r="H107" s="188"/>
      <c r="I107" s="188"/>
      <c r="J107" s="203"/>
      <c r="K107" s="273">
        <f>F101+F102+F103+F104+F105+G101</f>
        <v>119.1</v>
      </c>
      <c r="L107" s="531"/>
    </row>
    <row r="108" spans="1:12" ht="13.5" customHeight="1">
      <c r="A108" s="266"/>
      <c r="B108" s="184"/>
      <c r="C108" s="184"/>
      <c r="D108" s="274"/>
      <c r="E108" s="204"/>
      <c r="F108" s="188"/>
      <c r="G108" s="188"/>
      <c r="H108" s="188"/>
      <c r="I108" s="188"/>
      <c r="J108" s="203"/>
      <c r="K108" s="273"/>
      <c r="L108" s="531"/>
    </row>
    <row r="109" spans="1:12" ht="13.5" customHeight="1">
      <c r="A109" s="571" t="s">
        <v>65</v>
      </c>
      <c r="B109" s="184"/>
      <c r="C109" s="184"/>
      <c r="D109" s="565" t="s">
        <v>263</v>
      </c>
      <c r="E109" s="204"/>
      <c r="F109" s="188"/>
      <c r="G109" s="188">
        <v>4</v>
      </c>
      <c r="H109" s="188"/>
      <c r="I109" s="188"/>
      <c r="J109" s="203"/>
      <c r="K109" s="273"/>
      <c r="L109" s="531"/>
    </row>
    <row r="110" spans="1:12" ht="13.5" customHeight="1">
      <c r="A110" s="572"/>
      <c r="B110" s="184"/>
      <c r="C110" s="184"/>
      <c r="D110" s="566"/>
      <c r="E110" s="204"/>
      <c r="F110" s="188"/>
      <c r="G110" s="188"/>
      <c r="H110" s="188"/>
      <c r="I110" s="188"/>
      <c r="J110" s="203"/>
      <c r="K110" s="273"/>
      <c r="L110" s="531"/>
    </row>
    <row r="111" spans="1:12" ht="13.5" customHeight="1">
      <c r="A111" s="572"/>
      <c r="B111" s="184"/>
      <c r="C111" s="184"/>
      <c r="D111" s="566"/>
      <c r="E111" s="204"/>
      <c r="F111" s="188"/>
      <c r="G111" s="188"/>
      <c r="H111" s="188"/>
      <c r="I111" s="188"/>
      <c r="J111" s="203"/>
      <c r="K111" s="273"/>
      <c r="L111" s="531"/>
    </row>
    <row r="112" spans="1:12" ht="13.5" customHeight="1">
      <c r="A112" s="572"/>
      <c r="B112" s="184"/>
      <c r="C112" s="184"/>
      <c r="D112" s="566"/>
      <c r="E112" s="204"/>
      <c r="F112" s="188"/>
      <c r="G112" s="188"/>
      <c r="H112" s="188"/>
      <c r="I112" s="188"/>
      <c r="J112" s="203"/>
      <c r="K112" s="273"/>
      <c r="L112" s="531"/>
    </row>
    <row r="113" spans="1:12" ht="13.5" customHeight="1">
      <c r="A113" s="573"/>
      <c r="B113" s="184"/>
      <c r="C113" s="184"/>
      <c r="D113" s="567"/>
      <c r="E113" s="204"/>
      <c r="F113" s="188"/>
      <c r="G113" s="188"/>
      <c r="H113" s="188"/>
      <c r="I113" s="188"/>
      <c r="J113" s="203"/>
      <c r="K113" s="119">
        <v>10</v>
      </c>
      <c r="L113" s="531"/>
    </row>
    <row r="114" spans="1:12" ht="13.5" customHeight="1">
      <c r="A114" s="184"/>
      <c r="B114" s="184"/>
      <c r="C114" s="184"/>
      <c r="D114" s="205"/>
      <c r="E114" s="204"/>
      <c r="F114" s="188"/>
      <c r="G114" s="188"/>
      <c r="H114" s="188"/>
      <c r="I114" s="188"/>
      <c r="J114" s="203"/>
      <c r="K114" s="256"/>
      <c r="L114" s="531"/>
    </row>
    <row r="115" spans="1:12" ht="13.5" customHeight="1">
      <c r="A115" s="424" t="s">
        <v>44</v>
      </c>
      <c r="B115" s="412"/>
      <c r="C115" s="413"/>
      <c r="D115" s="444" t="s">
        <v>262</v>
      </c>
      <c r="E115" s="184"/>
      <c r="F115" s="188"/>
      <c r="G115" s="193"/>
      <c r="H115" s="223"/>
      <c r="I115" s="184"/>
      <c r="J115" s="272"/>
      <c r="K115" s="196"/>
      <c r="L115" s="531"/>
    </row>
    <row r="116" spans="1:12" ht="13.5" customHeight="1">
      <c r="A116" s="425"/>
      <c r="B116" s="438"/>
      <c r="C116" s="415"/>
      <c r="D116" s="444"/>
      <c r="E116" s="184"/>
      <c r="F116" s="188"/>
      <c r="G116" s="193"/>
      <c r="H116" s="223"/>
      <c r="I116" s="184"/>
      <c r="J116" s="184"/>
      <c r="K116" s="196"/>
      <c r="L116" s="531"/>
    </row>
    <row r="117" spans="1:12" ht="13.5" customHeight="1">
      <c r="A117" s="425"/>
      <c r="B117" s="438"/>
      <c r="C117" s="415"/>
      <c r="D117" s="444"/>
      <c r="E117" s="184"/>
      <c r="F117" s="188"/>
      <c r="G117" s="193"/>
      <c r="H117" s="223"/>
      <c r="I117" s="271"/>
      <c r="J117" s="188"/>
      <c r="K117" s="244"/>
      <c r="L117" s="531"/>
    </row>
    <row r="118" spans="1:12" ht="13.5" customHeight="1">
      <c r="A118" s="425"/>
      <c r="B118" s="438"/>
      <c r="C118" s="415"/>
      <c r="D118" s="444"/>
      <c r="E118" s="184"/>
      <c r="F118" s="188"/>
      <c r="G118" s="193"/>
      <c r="H118" s="223"/>
      <c r="I118" s="149"/>
      <c r="J118" s="149"/>
      <c r="K118" s="270"/>
      <c r="L118" s="531"/>
    </row>
    <row r="119" spans="1:12" ht="13.5" customHeight="1">
      <c r="A119" s="425"/>
      <c r="B119" s="438"/>
      <c r="C119" s="415"/>
      <c r="D119" s="444"/>
      <c r="E119" s="184"/>
      <c r="F119" s="188"/>
      <c r="G119" s="193"/>
      <c r="H119" s="223"/>
      <c r="I119" s="189"/>
      <c r="J119" s="1"/>
      <c r="K119" s="269"/>
      <c r="L119" s="531"/>
    </row>
    <row r="120" spans="1:12" ht="13.5" customHeight="1">
      <c r="A120" s="426"/>
      <c r="B120" s="416"/>
      <c r="C120" s="417"/>
      <c r="D120" s="444"/>
      <c r="E120" s="184"/>
      <c r="F120" s="184"/>
      <c r="G120" s="193"/>
      <c r="H120" s="188"/>
      <c r="I120" s="189"/>
      <c r="J120" s="1">
        <v>1</v>
      </c>
      <c r="K120" s="119">
        <v>1</v>
      </c>
      <c r="L120" s="531"/>
    </row>
    <row r="121" spans="1:12" ht="13.5" customHeight="1">
      <c r="A121" s="1"/>
      <c r="B121" s="1"/>
      <c r="C121" s="1"/>
      <c r="D121" s="183"/>
      <c r="E121" s="1"/>
      <c r="F121" s="1"/>
      <c r="G121" s="1"/>
      <c r="H121" s="1"/>
      <c r="I121" s="1"/>
      <c r="J121" s="1"/>
      <c r="K121" s="119"/>
      <c r="L121" s="531"/>
    </row>
    <row r="122" spans="1:12" ht="13.5" customHeight="1">
      <c r="A122" s="424" t="s">
        <v>45</v>
      </c>
      <c r="B122" s="412"/>
      <c r="C122" s="413"/>
      <c r="D122" s="440" t="s">
        <v>261</v>
      </c>
      <c r="E122" s="187">
        <v>30</v>
      </c>
      <c r="G122" s="193"/>
      <c r="H122" s="187"/>
      <c r="I122" s="184"/>
      <c r="J122" s="184"/>
      <c r="K122" s="184"/>
      <c r="L122" s="531"/>
    </row>
    <row r="123" spans="1:12" ht="13.5" customHeight="1">
      <c r="A123" s="425"/>
      <c r="B123" s="438"/>
      <c r="C123" s="415"/>
      <c r="D123" s="548"/>
      <c r="E123" s="187">
        <v>12</v>
      </c>
      <c r="G123" s="193"/>
      <c r="H123" s="187"/>
      <c r="I123" s="184"/>
      <c r="J123" s="184"/>
      <c r="K123" s="184"/>
      <c r="L123" s="531"/>
    </row>
    <row r="124" spans="1:12" ht="13.5" customHeight="1">
      <c r="A124" s="425"/>
      <c r="B124" s="438"/>
      <c r="C124" s="415"/>
      <c r="D124" s="548"/>
      <c r="E124" s="187">
        <v>2</v>
      </c>
      <c r="F124" s="184"/>
      <c r="G124" s="184"/>
      <c r="H124" s="184"/>
      <c r="I124" s="184"/>
      <c r="J124" s="184"/>
      <c r="K124" s="184"/>
      <c r="L124" s="531"/>
    </row>
    <row r="125" spans="1:12" ht="13.5" customHeight="1">
      <c r="A125" s="425"/>
      <c r="B125" s="438"/>
      <c r="C125" s="415"/>
      <c r="D125" s="548"/>
      <c r="E125" s="214"/>
      <c r="F125" s="184"/>
      <c r="G125" s="184"/>
      <c r="H125" s="200"/>
      <c r="I125" s="199"/>
      <c r="J125" s="188"/>
      <c r="K125" s="231"/>
      <c r="L125" s="531"/>
    </row>
    <row r="126" spans="1:12" ht="13.5" customHeight="1">
      <c r="A126" s="426"/>
      <c r="B126" s="416"/>
      <c r="C126" s="417"/>
      <c r="D126" s="548"/>
      <c r="E126" s="214"/>
      <c r="F126" s="184"/>
      <c r="G126" s="184"/>
      <c r="H126" s="200"/>
      <c r="I126" s="3"/>
      <c r="J126" s="188"/>
      <c r="K126" s="268">
        <f>E122+E123+E124</f>
        <v>44</v>
      </c>
      <c r="L126" s="531"/>
    </row>
    <row r="127" spans="1:12" ht="13.5" customHeight="1">
      <c r="A127" s="1"/>
      <c r="B127" s="1"/>
      <c r="C127" s="1"/>
      <c r="D127" s="1"/>
      <c r="E127" s="1"/>
      <c r="F127" s="184"/>
      <c r="G127" s="193"/>
      <c r="I127" s="189"/>
      <c r="J127" s="1"/>
      <c r="K127" s="269"/>
      <c r="L127" s="531"/>
    </row>
    <row r="128" spans="1:12" ht="13.5" customHeight="1">
      <c r="A128" s="424" t="s">
        <v>46</v>
      </c>
      <c r="B128" s="412"/>
      <c r="C128" s="413"/>
      <c r="D128" s="440" t="s">
        <v>47</v>
      </c>
      <c r="E128" s="214"/>
      <c r="F128" s="184"/>
      <c r="G128" s="184">
        <v>29</v>
      </c>
      <c r="H128" s="188"/>
      <c r="I128" s="189"/>
      <c r="J128" s="198"/>
      <c r="K128" s="202"/>
      <c r="L128" s="531"/>
    </row>
    <row r="129" spans="1:12" ht="13.5" customHeight="1">
      <c r="A129" s="425"/>
      <c r="B129" s="438"/>
      <c r="C129" s="415"/>
      <c r="D129" s="548"/>
      <c r="E129" s="214"/>
      <c r="F129" s="184"/>
      <c r="G129" s="184">
        <v>12</v>
      </c>
      <c r="H129" s="188"/>
      <c r="I129" s="189"/>
      <c r="J129" s="198"/>
      <c r="K129" s="202"/>
      <c r="L129" s="531"/>
    </row>
    <row r="130" spans="1:12" ht="12" customHeight="1">
      <c r="A130" s="425"/>
      <c r="B130" s="438"/>
      <c r="C130" s="415"/>
      <c r="D130" s="548"/>
      <c r="E130" s="535" t="s">
        <v>260</v>
      </c>
      <c r="F130" s="561"/>
      <c r="G130" s="184">
        <v>80</v>
      </c>
      <c r="H130" s="188"/>
      <c r="I130" s="189"/>
      <c r="J130" s="122"/>
      <c r="K130" s="202"/>
      <c r="L130" s="531"/>
    </row>
    <row r="131" spans="1:12" ht="12.75">
      <c r="A131" s="425"/>
      <c r="B131" s="438"/>
      <c r="C131" s="415"/>
      <c r="D131" s="548"/>
      <c r="E131" s="214"/>
      <c r="F131" s="184"/>
      <c r="G131" s="184"/>
      <c r="H131" s="200"/>
      <c r="I131" s="189"/>
      <c r="J131" s="122"/>
      <c r="K131" s="202"/>
      <c r="L131" s="531"/>
    </row>
    <row r="132" spans="1:12" ht="12.75">
      <c r="A132" s="426"/>
      <c r="B132" s="416"/>
      <c r="C132" s="417"/>
      <c r="D132" s="548"/>
      <c r="E132" s="214"/>
      <c r="F132" s="184"/>
      <c r="G132" s="184"/>
      <c r="H132" s="200"/>
      <c r="I132" s="189"/>
      <c r="J132" s="198"/>
      <c r="K132" s="268">
        <f>G128+G129+G130</f>
        <v>121</v>
      </c>
      <c r="L132" s="531"/>
    </row>
    <row r="133" spans="1:12" ht="12.75">
      <c r="A133" s="1"/>
      <c r="B133" s="1"/>
      <c r="C133" s="1"/>
      <c r="D133" s="1"/>
      <c r="E133" s="214"/>
      <c r="F133" s="213"/>
      <c r="G133" s="213"/>
      <c r="H133" s="267"/>
      <c r="I133" s="212"/>
      <c r="J133" s="149"/>
      <c r="L133" s="531"/>
    </row>
    <row r="134" spans="1:12">
      <c r="A134" s="454" t="s">
        <v>48</v>
      </c>
      <c r="B134" s="454"/>
      <c r="C134" s="454"/>
      <c r="D134" s="440" t="s">
        <v>259</v>
      </c>
      <c r="E134" s="190"/>
      <c r="F134" s="264"/>
      <c r="G134" s="184"/>
      <c r="H134" s="184"/>
      <c r="I134" s="266"/>
      <c r="J134" s="184"/>
      <c r="K134" s="184"/>
      <c r="L134" s="531"/>
    </row>
    <row r="135" spans="1:12" ht="14.25" customHeight="1">
      <c r="A135" s="454"/>
      <c r="B135" s="454"/>
      <c r="C135" s="454"/>
      <c r="D135" s="440"/>
      <c r="E135" s="190"/>
      <c r="F135" s="184"/>
      <c r="G135" s="265">
        <v>50</v>
      </c>
      <c r="H135" s="188"/>
      <c r="I135" s="231"/>
      <c r="J135" s="184"/>
      <c r="K135" s="184"/>
      <c r="L135" s="531"/>
    </row>
    <row r="136" spans="1:12" ht="12.75">
      <c r="A136" s="454"/>
      <c r="B136" s="454"/>
      <c r="C136" s="454"/>
      <c r="D136" s="440"/>
      <c r="E136" s="190"/>
      <c r="F136" s="184"/>
      <c r="G136" s="149">
        <v>68</v>
      </c>
      <c r="H136" s="149"/>
      <c r="I136" s="231"/>
      <c r="J136" s="188"/>
      <c r="K136" s="200"/>
      <c r="L136" s="531"/>
    </row>
    <row r="137" spans="1:12" ht="12.75">
      <c r="A137" s="454"/>
      <c r="B137" s="454"/>
      <c r="C137" s="454"/>
      <c r="D137" s="440"/>
      <c r="E137" s="190"/>
      <c r="F137" s="184"/>
      <c r="G137" s="189">
        <v>16.829999999999998</v>
      </c>
      <c r="H137" s="224"/>
      <c r="I137" s="231"/>
      <c r="J137" s="149"/>
      <c r="K137" s="200"/>
      <c r="L137" s="531"/>
    </row>
    <row r="138" spans="1:12" ht="12.75" customHeight="1">
      <c r="A138" s="454"/>
      <c r="B138" s="454"/>
      <c r="C138" s="454"/>
      <c r="D138" s="440"/>
      <c r="E138" s="184"/>
      <c r="F138" s="184"/>
      <c r="G138" s="1"/>
      <c r="H138" s="184">
        <f>G135+G136+G137</f>
        <v>134.82999999999998</v>
      </c>
      <c r="J138" s="1"/>
      <c r="K138" s="161"/>
      <c r="L138" s="531"/>
    </row>
    <row r="139" spans="1:12" ht="12.75">
      <c r="A139" s="454"/>
      <c r="B139" s="454"/>
      <c r="C139" s="454"/>
      <c r="D139" s="440"/>
      <c r="E139" s="1"/>
      <c r="F139" s="1"/>
      <c r="G139" s="1"/>
      <c r="H139" s="1"/>
      <c r="I139" s="1"/>
      <c r="J139" s="1"/>
      <c r="K139" s="122">
        <f>H138</f>
        <v>134.82999999999998</v>
      </c>
      <c r="L139" s="531"/>
    </row>
    <row r="140" spans="1:12">
      <c r="A140" s="1"/>
      <c r="B140" s="1"/>
      <c r="C140" s="1"/>
      <c r="D140" s="1"/>
      <c r="E140" s="1"/>
      <c r="F140" s="1"/>
      <c r="G140" s="1"/>
      <c r="H140" s="1"/>
      <c r="I140" s="1"/>
      <c r="J140" s="1"/>
      <c r="K140" s="1"/>
      <c r="L140" s="531"/>
    </row>
    <row r="141" spans="1:12">
      <c r="A141" s="454" t="s">
        <v>258</v>
      </c>
      <c r="B141" s="454"/>
      <c r="C141" s="454"/>
      <c r="D141" s="440" t="s">
        <v>257</v>
      </c>
      <c r="E141" s="190"/>
      <c r="F141" s="264"/>
      <c r="G141" s="184"/>
      <c r="H141" s="184"/>
      <c r="I141" s="184"/>
      <c r="J141" s="184"/>
      <c r="K141" s="184"/>
      <c r="L141" s="531"/>
    </row>
    <row r="142" spans="1:12" ht="12.75">
      <c r="A142" s="454"/>
      <c r="B142" s="454"/>
      <c r="C142" s="454"/>
      <c r="D142" s="440"/>
      <c r="E142" s="190"/>
      <c r="F142" s="184">
        <v>34.200000000000003</v>
      </c>
      <c r="G142" s="184">
        <v>21.2</v>
      </c>
      <c r="H142" s="184">
        <f>F142*G142</f>
        <v>725.04000000000008</v>
      </c>
      <c r="I142" s="1"/>
      <c r="J142" s="121"/>
      <c r="K142" s="200"/>
      <c r="L142" s="531"/>
    </row>
    <row r="143" spans="1:12" ht="12.75">
      <c r="A143" s="454"/>
      <c r="B143" s="454"/>
      <c r="C143" s="454"/>
      <c r="D143" s="440"/>
      <c r="E143" s="190"/>
      <c r="F143" s="184"/>
      <c r="G143" s="184"/>
      <c r="H143" s="184"/>
      <c r="I143" s="184"/>
      <c r="J143" s="184"/>
      <c r="K143" s="200"/>
      <c r="L143" s="531"/>
    </row>
    <row r="144" spans="1:12" ht="12.75">
      <c r="A144" s="454"/>
      <c r="B144" s="454"/>
      <c r="C144" s="454"/>
      <c r="D144" s="440"/>
      <c r="E144" s="190"/>
      <c r="F144" s="184"/>
      <c r="G144" s="200"/>
      <c r="H144" s="201"/>
      <c r="I144" s="188"/>
      <c r="J144" s="200"/>
      <c r="K144" s="243"/>
      <c r="L144" s="531"/>
    </row>
    <row r="145" spans="1:12" ht="12.75" customHeight="1">
      <c r="A145" s="454"/>
      <c r="B145" s="454"/>
      <c r="C145" s="454"/>
      <c r="D145" s="440"/>
      <c r="E145" s="184"/>
      <c r="F145" s="184"/>
      <c r="G145" s="3"/>
      <c r="H145" s="187"/>
      <c r="I145" s="149"/>
      <c r="J145" s="200"/>
      <c r="K145" s="184"/>
      <c r="L145" s="531"/>
    </row>
    <row r="146" spans="1:12" ht="12.75">
      <c r="A146" s="454"/>
      <c r="B146" s="454"/>
      <c r="C146" s="454"/>
      <c r="D146" s="440"/>
      <c r="E146" s="1"/>
      <c r="F146" s="184"/>
      <c r="G146" s="188"/>
      <c r="H146" s="189"/>
      <c r="I146" s="1"/>
      <c r="J146" s="1"/>
      <c r="K146" s="239">
        <f>H142</f>
        <v>725.04000000000008</v>
      </c>
      <c r="L146" s="531"/>
    </row>
    <row r="147" spans="1:12">
      <c r="L147" s="162"/>
    </row>
    <row r="148" spans="1:12" ht="12" customHeight="1">
      <c r="L148" s="162"/>
    </row>
    <row r="149" spans="1:12">
      <c r="L149" s="162"/>
    </row>
    <row r="150" spans="1:12" ht="30">
      <c r="A150" s="3"/>
      <c r="B150" s="3"/>
      <c r="C150" s="3"/>
      <c r="D150" s="3"/>
      <c r="E150" s="3"/>
      <c r="F150" s="3"/>
      <c r="G150" s="216"/>
      <c r="H150" s="216"/>
      <c r="I150" s="216"/>
      <c r="J150" s="216"/>
      <c r="K150" s="216"/>
      <c r="L150" s="162"/>
    </row>
    <row r="151" spans="1:12" ht="30">
      <c r="A151" s="216"/>
      <c r="B151" s="216"/>
      <c r="C151" s="216"/>
      <c r="D151" s="216"/>
      <c r="E151" s="216"/>
      <c r="F151" s="216"/>
      <c r="G151" s="216"/>
      <c r="H151" s="216"/>
      <c r="I151" s="216"/>
      <c r="J151" s="216"/>
      <c r="K151" s="216"/>
      <c r="L151" s="162"/>
    </row>
    <row r="152" spans="1:12" ht="30">
      <c r="A152" s="216"/>
      <c r="B152" s="216"/>
      <c r="C152" s="216"/>
      <c r="D152" s="216"/>
      <c r="E152" s="216"/>
      <c r="F152" s="216"/>
      <c r="G152" s="216"/>
      <c r="H152" s="216"/>
      <c r="I152" s="216"/>
      <c r="J152" s="216"/>
      <c r="K152" s="216"/>
      <c r="L152" s="162"/>
    </row>
    <row r="153" spans="1:12" ht="30">
      <c r="A153" s="216"/>
      <c r="B153" s="216"/>
      <c r="C153" s="216"/>
      <c r="D153" s="216"/>
      <c r="E153" s="216"/>
      <c r="F153" s="216"/>
      <c r="G153" s="216"/>
      <c r="H153" s="216"/>
      <c r="I153" s="216"/>
      <c r="J153" s="216"/>
      <c r="K153" s="216"/>
      <c r="L153" s="162"/>
    </row>
    <row r="154" spans="1:12" ht="30">
      <c r="A154" s="216"/>
      <c r="B154" s="216"/>
      <c r="C154" s="216"/>
      <c r="D154" s="216"/>
      <c r="E154" s="216"/>
      <c r="F154" s="216"/>
      <c r="G154" s="216"/>
      <c r="H154" s="216"/>
      <c r="I154" s="216"/>
      <c r="J154" s="216"/>
      <c r="K154" s="216"/>
      <c r="L154" s="162"/>
    </row>
    <row r="155" spans="1:12" ht="30">
      <c r="A155" s="216"/>
      <c r="B155" s="216"/>
      <c r="C155" s="216"/>
      <c r="D155" s="216"/>
      <c r="E155" s="216"/>
      <c r="F155" s="216"/>
      <c r="G155" s="216"/>
      <c r="H155" s="216"/>
      <c r="I155" s="216"/>
      <c r="J155" s="216"/>
      <c r="K155" s="216"/>
      <c r="L155" s="162"/>
    </row>
    <row r="156" spans="1:12" ht="15.75">
      <c r="C156" s="4" t="s">
        <v>1</v>
      </c>
      <c r="D156" s="431" t="s">
        <v>2</v>
      </c>
      <c r="E156" s="431"/>
      <c r="F156" s="220"/>
      <c r="G156" s="220" t="s">
        <v>3</v>
      </c>
      <c r="H156" s="220"/>
      <c r="J156" s="17"/>
      <c r="K156" s="17"/>
      <c r="L156" s="218"/>
    </row>
    <row r="157" spans="1:12" ht="12.75">
      <c r="C157" t="s">
        <v>4</v>
      </c>
      <c r="D157" s="432"/>
      <c r="E157" s="432"/>
      <c r="F157" s="432"/>
      <c r="J157" s="17"/>
      <c r="K157" s="17"/>
      <c r="L157" s="218"/>
    </row>
    <row r="158" spans="1:12" ht="12.75">
      <c r="C158" t="s">
        <v>5</v>
      </c>
      <c r="D158" s="433" t="s">
        <v>6</v>
      </c>
      <c r="E158" s="433"/>
      <c r="F158" s="13"/>
      <c r="G158" s="13" t="s">
        <v>7</v>
      </c>
      <c r="H158" s="13"/>
      <c r="I158" s="9"/>
      <c r="J158" s="176"/>
      <c r="K158" s="176"/>
      <c r="L158" s="218"/>
    </row>
    <row r="159" spans="1:12">
      <c r="D159" s="10" t="s">
        <v>8</v>
      </c>
      <c r="E159" s="10"/>
      <c r="F159" s="10"/>
      <c r="G159" s="10"/>
      <c r="H159" s="10"/>
      <c r="I159" s="9"/>
      <c r="J159" s="11"/>
      <c r="K159" s="11"/>
      <c r="L159" s="218"/>
    </row>
    <row r="160" spans="1:12" ht="15">
      <c r="D160" s="13"/>
      <c r="G160" s="435" t="s">
        <v>9</v>
      </c>
      <c r="H160" s="435"/>
      <c r="I160" s="435"/>
      <c r="J160" s="219" t="s">
        <v>19</v>
      </c>
      <c r="K160" s="17"/>
      <c r="L160" s="218"/>
    </row>
    <row r="161" spans="1:12" ht="15">
      <c r="G161" s="14"/>
      <c r="J161" s="17"/>
      <c r="K161" s="17"/>
      <c r="L161" s="218"/>
    </row>
    <row r="162" spans="1:12" ht="15">
      <c r="A162" s="17"/>
      <c r="B162" s="17"/>
      <c r="C162" s="17"/>
      <c r="D162" s="17"/>
      <c r="G162" s="14"/>
      <c r="J162" s="17"/>
      <c r="K162" s="17"/>
      <c r="L162" s="218"/>
    </row>
    <row r="163" spans="1:12" ht="15">
      <c r="A163" s="17"/>
      <c r="B163" s="17"/>
      <c r="C163" s="17"/>
      <c r="D163" s="436" t="s">
        <v>10</v>
      </c>
      <c r="E163" s="436"/>
      <c r="F163" s="19"/>
      <c r="G163" s="14"/>
      <c r="H163" s="437"/>
      <c r="I163" s="437"/>
      <c r="J163" s="17"/>
      <c r="K163" s="17"/>
      <c r="L163" s="218"/>
    </row>
    <row r="164" spans="1:12" ht="12.75" customHeight="1">
      <c r="A164" s="17"/>
      <c r="B164" s="17"/>
      <c r="C164" s="17"/>
      <c r="D164" s="13"/>
      <c r="E164" s="17"/>
      <c r="F164" s="17"/>
      <c r="G164" s="14"/>
      <c r="I164" s="21"/>
      <c r="J164" s="17"/>
      <c r="K164" s="17"/>
      <c r="L164" s="216"/>
    </row>
    <row r="165" spans="1:12" ht="10.5" customHeight="1">
      <c r="A165" s="17"/>
      <c r="B165" s="17"/>
      <c r="C165" s="17"/>
      <c r="D165" s="13"/>
      <c r="E165" s="17"/>
      <c r="F165" s="17"/>
      <c r="G165" s="14"/>
      <c r="H165" s="217"/>
      <c r="J165" s="17"/>
      <c r="K165" s="17"/>
      <c r="L165" s="216"/>
    </row>
    <row r="166" spans="1:12">
      <c r="A166" s="418" t="s">
        <v>0</v>
      </c>
      <c r="B166" s="418"/>
      <c r="C166" s="418"/>
      <c r="D166" s="418" t="s">
        <v>11</v>
      </c>
      <c r="E166" s="418" t="s">
        <v>12</v>
      </c>
      <c r="F166" s="429" t="s">
        <v>13</v>
      </c>
      <c r="G166" s="429" t="s">
        <v>13</v>
      </c>
      <c r="H166" s="429" t="s">
        <v>14</v>
      </c>
      <c r="I166" s="418" t="s">
        <v>15</v>
      </c>
      <c r="J166" s="418" t="s">
        <v>16</v>
      </c>
      <c r="K166" s="418" t="s">
        <v>17</v>
      </c>
      <c r="L166" s="418" t="s">
        <v>18</v>
      </c>
    </row>
    <row r="167" spans="1:12">
      <c r="A167" s="418"/>
      <c r="B167" s="418"/>
      <c r="C167" s="418"/>
      <c r="D167" s="418"/>
      <c r="E167" s="418"/>
      <c r="F167" s="430"/>
      <c r="G167" s="430"/>
      <c r="H167" s="430"/>
      <c r="I167" s="418"/>
      <c r="J167" s="418"/>
      <c r="K167" s="418"/>
      <c r="L167" s="418"/>
    </row>
    <row r="168" spans="1:12" ht="16.5" customHeight="1">
      <c r="A168" s="424" t="s">
        <v>256</v>
      </c>
      <c r="B168" s="412"/>
      <c r="C168" s="413"/>
      <c r="D168" s="441" t="s">
        <v>255</v>
      </c>
      <c r="E168" s="66">
        <v>32.200000000000003</v>
      </c>
      <c r="F168" s="66">
        <v>21.2</v>
      </c>
      <c r="G168" s="184">
        <v>0.2</v>
      </c>
      <c r="H168" s="184">
        <f>E168*F168*G168</f>
        <v>136.52799999999999</v>
      </c>
      <c r="I168" s="184"/>
      <c r="J168" s="184"/>
      <c r="K168" s="184"/>
      <c r="L168" s="439"/>
    </row>
    <row r="169" spans="1:12" ht="18.75" customHeight="1">
      <c r="A169" s="425"/>
      <c r="B169" s="438"/>
      <c r="C169" s="415"/>
      <c r="D169" s="442"/>
      <c r="E169" s="184"/>
      <c r="F169" s="184"/>
      <c r="G169" s="184"/>
      <c r="H169" s="184"/>
      <c r="I169" s="184"/>
      <c r="J169" s="184"/>
      <c r="K169" s="184"/>
      <c r="L169" s="420"/>
    </row>
    <row r="170" spans="1:12" ht="12.75" customHeight="1">
      <c r="A170" s="425"/>
      <c r="B170" s="438"/>
      <c r="C170" s="415"/>
      <c r="D170" s="552"/>
      <c r="E170" s="184"/>
      <c r="F170" s="200"/>
      <c r="G170" s="199"/>
      <c r="H170" s="188"/>
      <c r="I170" s="231"/>
      <c r="J170" s="184"/>
      <c r="K170" s="184"/>
      <c r="L170" s="420"/>
    </row>
    <row r="171" spans="1:12" ht="12.75">
      <c r="A171" s="425"/>
      <c r="B171" s="438"/>
      <c r="C171" s="415"/>
      <c r="D171" s="552"/>
      <c r="E171" s="184"/>
      <c r="F171" s="149"/>
      <c r="G171" s="3"/>
      <c r="H171" s="3"/>
      <c r="I171" s="231"/>
      <c r="J171" s="188"/>
      <c r="K171" s="231"/>
      <c r="L171" s="420"/>
    </row>
    <row r="172" spans="1:12" ht="12.75">
      <c r="A172" s="425"/>
      <c r="B172" s="438"/>
      <c r="C172" s="415"/>
      <c r="D172" s="552"/>
      <c r="E172" s="66"/>
      <c r="F172" s="66"/>
      <c r="G172" s="226"/>
      <c r="H172" s="224"/>
      <c r="J172" s="188"/>
      <c r="K172" s="254">
        <f>H168</f>
        <v>136.52799999999999</v>
      </c>
      <c r="L172" s="420"/>
    </row>
    <row r="173" spans="1:12" ht="12.75">
      <c r="A173" s="426"/>
      <c r="B173" s="416"/>
      <c r="C173" s="417"/>
      <c r="D173" s="553"/>
      <c r="E173" s="214"/>
      <c r="F173" s="184"/>
      <c r="G173" s="184"/>
      <c r="H173" s="188"/>
      <c r="I173" s="189"/>
      <c r="J173" s="557"/>
      <c r="K173" s="558"/>
      <c r="L173" s="420"/>
    </row>
    <row r="174" spans="1:12" ht="12.75">
      <c r="A174" s="210"/>
      <c r="B174" s="207"/>
      <c r="C174" s="206"/>
      <c r="D174" s="263"/>
      <c r="E174" s="214"/>
      <c r="F174" s="184"/>
      <c r="G174" s="184"/>
      <c r="H174" s="188"/>
      <c r="I174" s="189"/>
      <c r="J174" s="198"/>
      <c r="K174" s="202"/>
      <c r="L174" s="420"/>
    </row>
    <row r="175" spans="1:12" ht="12.75">
      <c r="A175" s="424" t="s">
        <v>254</v>
      </c>
      <c r="B175" s="207"/>
      <c r="C175" s="206"/>
      <c r="D175" s="441" t="s">
        <v>253</v>
      </c>
      <c r="E175" s="214"/>
      <c r="F175" s="184"/>
      <c r="G175" s="66">
        <v>32.200000000000003</v>
      </c>
      <c r="H175" s="66">
        <v>0.5</v>
      </c>
      <c r="I175" s="66">
        <v>0.5</v>
      </c>
      <c r="J175" s="66">
        <v>2</v>
      </c>
      <c r="K175" s="66">
        <f>G175*H175*I175*J175</f>
        <v>16.100000000000001</v>
      </c>
      <c r="L175" s="420"/>
    </row>
    <row r="176" spans="1:12" ht="12.75">
      <c r="A176" s="425"/>
      <c r="B176" s="207"/>
      <c r="C176" s="206"/>
      <c r="D176" s="442"/>
      <c r="E176" s="214"/>
      <c r="F176" s="184"/>
      <c r="G176" s="66">
        <v>18.2</v>
      </c>
      <c r="H176" s="66">
        <v>0.5</v>
      </c>
      <c r="I176" s="66">
        <v>0.5</v>
      </c>
      <c r="J176" s="66">
        <v>2</v>
      </c>
      <c r="K176" s="66">
        <f>G176*H176*I176*J176</f>
        <v>9.1</v>
      </c>
      <c r="L176" s="420"/>
    </row>
    <row r="177" spans="1:12" ht="12.75">
      <c r="A177" s="425"/>
      <c r="B177" s="207"/>
      <c r="C177" s="206"/>
      <c r="D177" s="552"/>
      <c r="E177" s="262"/>
      <c r="F177" s="196"/>
      <c r="G177" s="184"/>
      <c r="H177" s="200"/>
      <c r="I177" s="199"/>
      <c r="J177" s="188"/>
      <c r="K177" s="231"/>
      <c r="L177" s="420"/>
    </row>
    <row r="178" spans="1:12">
      <c r="A178" s="425"/>
      <c r="B178" s="207"/>
      <c r="C178" s="206"/>
      <c r="D178" s="552"/>
      <c r="E178" s="214"/>
      <c r="F178" s="184"/>
      <c r="G178" s="193"/>
      <c r="H178" s="187"/>
      <c r="I178" s="184"/>
      <c r="J178" s="184"/>
      <c r="K178" s="184"/>
      <c r="L178" s="420"/>
    </row>
    <row r="179" spans="1:12" ht="12.75">
      <c r="A179" s="425"/>
      <c r="B179" s="207"/>
      <c r="C179" s="206"/>
      <c r="D179" s="552"/>
      <c r="E179" s="214"/>
      <c r="F179" s="184"/>
      <c r="G179" s="184"/>
      <c r="H179" s="188"/>
      <c r="I179" s="189"/>
      <c r="J179" s="187"/>
      <c r="K179" s="187"/>
      <c r="L179" s="420"/>
    </row>
    <row r="180" spans="1:12" ht="12.75">
      <c r="A180" s="426"/>
      <c r="B180" s="184"/>
      <c r="C180" s="184"/>
      <c r="D180" s="553"/>
      <c r="E180" s="214"/>
      <c r="F180" s="213"/>
      <c r="G180" s="56"/>
      <c r="H180" s="1"/>
      <c r="I180" s="1"/>
      <c r="J180" s="1"/>
      <c r="K180" s="1"/>
      <c r="L180" s="420"/>
    </row>
    <row r="181" spans="1:12" ht="12.75">
      <c r="A181" s="184"/>
      <c r="B181" s="184"/>
      <c r="C181" s="184"/>
      <c r="D181" s="190"/>
      <c r="E181" s="204"/>
      <c r="F181" s="149"/>
      <c r="G181" s="193"/>
      <c r="H181" s="187"/>
      <c r="I181" s="184"/>
      <c r="J181" s="187"/>
      <c r="K181" s="254">
        <f>K175+K176</f>
        <v>25.200000000000003</v>
      </c>
      <c r="L181" s="420"/>
    </row>
    <row r="182" spans="1:12" ht="12.75" customHeight="1">
      <c r="A182" s="559" t="s">
        <v>252</v>
      </c>
      <c r="B182" s="412"/>
      <c r="C182" s="413"/>
      <c r="D182" s="441" t="s">
        <v>68</v>
      </c>
      <c r="E182" s="190"/>
      <c r="F182" s="193"/>
      <c r="G182" s="193"/>
      <c r="H182" s="187"/>
      <c r="I182" s="184"/>
      <c r="J182" s="184"/>
      <c r="K182" s="184"/>
      <c r="L182" s="420"/>
    </row>
    <row r="183" spans="1:12" ht="12.75" customHeight="1">
      <c r="A183" s="425"/>
      <c r="B183" s="438"/>
      <c r="C183" s="415"/>
      <c r="D183" s="552"/>
      <c r="E183" s="190"/>
      <c r="F183" s="184"/>
      <c r="G183" s="184">
        <v>32.200000000000003</v>
      </c>
      <c r="H183" s="184">
        <v>18.2</v>
      </c>
      <c r="I183" s="184"/>
      <c r="J183" s="184"/>
      <c r="K183" s="184"/>
      <c r="L183" s="420"/>
    </row>
    <row r="184" spans="1:12" ht="12.75">
      <c r="A184" s="425"/>
      <c r="B184" s="438"/>
      <c r="C184" s="415"/>
      <c r="D184" s="552"/>
      <c r="E184" s="190"/>
      <c r="F184" s="184"/>
      <c r="G184" s="193"/>
      <c r="H184" s="261"/>
      <c r="I184" s="184"/>
      <c r="J184" s="184"/>
      <c r="K184" s="254">
        <f>(G183+H183)*2</f>
        <v>100.80000000000001</v>
      </c>
      <c r="L184" s="420"/>
    </row>
    <row r="185" spans="1:12" ht="12.75">
      <c r="A185" s="425"/>
      <c r="B185" s="438"/>
      <c r="C185" s="415"/>
      <c r="D185" s="552"/>
      <c r="E185" s="190"/>
      <c r="F185" s="184"/>
      <c r="G185" s="184"/>
      <c r="H185" s="149"/>
      <c r="I185" s="149"/>
      <c r="J185" s="149"/>
      <c r="K185" s="231"/>
      <c r="L185" s="420"/>
    </row>
    <row r="186" spans="1:12" ht="12.75">
      <c r="A186" s="426"/>
      <c r="B186" s="416"/>
      <c r="C186" s="417"/>
      <c r="D186" s="553"/>
      <c r="E186" s="190"/>
      <c r="F186" s="184"/>
      <c r="G186" s="66"/>
      <c r="H186" s="66"/>
      <c r="I186" s="189"/>
      <c r="J186" s="224"/>
      <c r="K186" s="231"/>
      <c r="L186" s="420"/>
    </row>
    <row r="187" spans="1:12" ht="12.75">
      <c r="A187" s="184"/>
      <c r="B187" s="184"/>
      <c r="C187" s="184"/>
      <c r="D187" s="184"/>
      <c r="E187" s="1"/>
      <c r="F187" s="1"/>
      <c r="G187" s="66"/>
      <c r="H187" s="66"/>
      <c r="I187" s="1"/>
      <c r="J187" s="1"/>
      <c r="K187" s="122"/>
      <c r="L187" s="420"/>
    </row>
    <row r="188" spans="1:12" ht="12.75" customHeight="1">
      <c r="A188" s="560" t="s">
        <v>251</v>
      </c>
      <c r="B188" s="184"/>
      <c r="C188" s="184"/>
      <c r="D188" s="444" t="s">
        <v>250</v>
      </c>
      <c r="E188" s="190"/>
      <c r="F188" s="184">
        <v>32.200000000000003</v>
      </c>
      <c r="G188" s="184">
        <v>8</v>
      </c>
      <c r="H188" s="184">
        <v>2</v>
      </c>
      <c r="I188" s="184">
        <f>F188*G188*H188</f>
        <v>515.20000000000005</v>
      </c>
      <c r="J188" s="184">
        <f>I188+I189</f>
        <v>806.40000000000009</v>
      </c>
      <c r="K188" s="184"/>
      <c r="L188" s="420"/>
    </row>
    <row r="189" spans="1:12" ht="12.75" customHeight="1">
      <c r="A189" s="560"/>
      <c r="B189" s="192"/>
      <c r="C189" s="192"/>
      <c r="D189" s="444"/>
      <c r="E189" s="214"/>
      <c r="F189" s="184">
        <v>18.2</v>
      </c>
      <c r="G189" s="184">
        <v>8</v>
      </c>
      <c r="H189" s="184">
        <v>2</v>
      </c>
      <c r="I189" s="184">
        <f>F189*G189*H189</f>
        <v>291.2</v>
      </c>
      <c r="J189" s="184">
        <v>0.56000000000000005</v>
      </c>
      <c r="K189" s="184">
        <f>J188*J189</f>
        <v>451.58400000000012</v>
      </c>
      <c r="L189" s="420"/>
    </row>
    <row r="190" spans="1:12" ht="12" customHeight="1">
      <c r="A190" s="560"/>
      <c r="B190" s="192"/>
      <c r="C190" s="192"/>
      <c r="D190" s="444"/>
      <c r="E190" s="214"/>
      <c r="F190" s="184">
        <f>SUM(F188:F189)*2</f>
        <v>100.80000000000001</v>
      </c>
      <c r="G190" s="184">
        <f>F190/0.2</f>
        <v>504.00000000000006</v>
      </c>
      <c r="H190" s="184">
        <v>1.05</v>
      </c>
      <c r="I190" s="184">
        <f>G190*H190</f>
        <v>529.20000000000005</v>
      </c>
      <c r="J190" s="184">
        <v>0.39500000000000002</v>
      </c>
      <c r="K190" s="184">
        <f>I190*J190</f>
        <v>209.03400000000002</v>
      </c>
      <c r="L190" s="420"/>
    </row>
    <row r="191" spans="1:12" ht="12" customHeight="1">
      <c r="A191" s="560"/>
      <c r="B191" s="192"/>
      <c r="C191" s="192"/>
      <c r="D191" s="444"/>
      <c r="E191" s="214"/>
      <c r="F191" s="184"/>
      <c r="G191" s="184"/>
      <c r="H191" s="3"/>
      <c r="I191" s="3"/>
      <c r="J191" s="3"/>
      <c r="L191" s="420"/>
    </row>
    <row r="192" spans="1:12" ht="12.75">
      <c r="A192" s="560"/>
      <c r="B192" s="192"/>
      <c r="C192" s="192"/>
      <c r="D192" s="444"/>
      <c r="E192" s="214"/>
      <c r="F192" s="184"/>
      <c r="G192" s="184"/>
      <c r="H192" s="200"/>
      <c r="I192" s="199"/>
      <c r="J192" s="188"/>
      <c r="K192" s="231"/>
      <c r="L192" s="420"/>
    </row>
    <row r="193" spans="1:12" ht="12.75">
      <c r="A193" s="560"/>
      <c r="B193" s="192"/>
      <c r="C193" s="192"/>
      <c r="D193" s="444"/>
      <c r="E193" s="214"/>
      <c r="F193" s="184"/>
      <c r="G193" s="184"/>
      <c r="H193" s="149"/>
      <c r="I193" s="149"/>
      <c r="J193" s="149"/>
      <c r="K193" s="260">
        <f>K189+K190</f>
        <v>660.61800000000017</v>
      </c>
      <c r="L193" s="420"/>
    </row>
    <row r="194" spans="1:12" ht="12.75">
      <c r="A194" s="192"/>
      <c r="B194" s="192"/>
      <c r="C194" s="192"/>
      <c r="D194" s="183"/>
      <c r="E194" s="1"/>
      <c r="F194" s="184"/>
      <c r="G194" s="66"/>
      <c r="H194" s="66"/>
      <c r="I194" s="189"/>
      <c r="J194" s="224"/>
      <c r="K194" s="231"/>
      <c r="L194" s="420"/>
    </row>
    <row r="195" spans="1:12">
      <c r="A195" s="549" t="s">
        <v>249</v>
      </c>
      <c r="B195" s="192"/>
      <c r="C195" s="192"/>
      <c r="D195" s="444" t="s">
        <v>248</v>
      </c>
      <c r="E195" s="184"/>
      <c r="F195" s="184">
        <v>32.200000000000003</v>
      </c>
      <c r="G195" s="184"/>
      <c r="H195" s="184"/>
      <c r="I195" s="184">
        <v>4</v>
      </c>
      <c r="J195" s="184">
        <f>I195*F195</f>
        <v>128.80000000000001</v>
      </c>
      <c r="K195" s="184"/>
      <c r="L195" s="420"/>
    </row>
    <row r="196" spans="1:12" ht="12" customHeight="1">
      <c r="A196" s="550"/>
      <c r="B196" s="192"/>
      <c r="C196" s="192"/>
      <c r="D196" s="444"/>
      <c r="E196" s="184"/>
      <c r="F196" s="184">
        <v>18.2</v>
      </c>
      <c r="G196" s="184"/>
      <c r="H196" s="184"/>
      <c r="I196" s="184">
        <v>4</v>
      </c>
      <c r="J196" s="184">
        <f>I196*F196</f>
        <v>72.8</v>
      </c>
      <c r="K196" s="184"/>
      <c r="L196" s="420"/>
    </row>
    <row r="197" spans="1:12" ht="12.75">
      <c r="A197" s="550"/>
      <c r="B197" s="192"/>
      <c r="C197" s="192"/>
      <c r="D197" s="444"/>
      <c r="E197" s="184"/>
      <c r="F197" s="184"/>
      <c r="G197" s="184"/>
      <c r="H197" s="184"/>
      <c r="I197" s="184"/>
      <c r="J197" s="184"/>
      <c r="K197" s="231"/>
      <c r="L197" s="420"/>
    </row>
    <row r="198" spans="1:12" ht="12.75">
      <c r="A198" s="550"/>
      <c r="B198" s="192"/>
      <c r="C198" s="192"/>
      <c r="D198" s="444"/>
      <c r="E198" s="184"/>
      <c r="F198" s="184"/>
      <c r="G198" s="184"/>
      <c r="H198" s="184"/>
      <c r="I198" s="184"/>
      <c r="J198" s="184">
        <f>J195+J196</f>
        <v>201.60000000000002</v>
      </c>
      <c r="K198" s="231"/>
      <c r="L198" s="420"/>
    </row>
    <row r="199" spans="1:12" ht="12.75">
      <c r="A199" s="551"/>
      <c r="B199" s="192"/>
      <c r="C199" s="192"/>
      <c r="D199" s="444"/>
      <c r="E199" s="184"/>
      <c r="F199" s="184"/>
      <c r="G199" s="184"/>
      <c r="H199" s="188"/>
      <c r="I199" s="189"/>
      <c r="J199" s="557"/>
      <c r="K199" s="558"/>
      <c r="L199" s="420"/>
    </row>
    <row r="200" spans="1:12" ht="12.75">
      <c r="A200" s="1"/>
      <c r="B200" s="1"/>
      <c r="C200" s="1"/>
      <c r="D200" s="1"/>
      <c r="E200" s="1"/>
      <c r="F200" s="1"/>
      <c r="G200" s="1"/>
      <c r="H200" s="1"/>
      <c r="I200" s="1"/>
      <c r="J200" s="1"/>
      <c r="K200" s="122">
        <f>J198</f>
        <v>201.60000000000002</v>
      </c>
      <c r="L200" s="420"/>
    </row>
    <row r="201" spans="1:12">
      <c r="A201" s="424" t="s">
        <v>247</v>
      </c>
      <c r="B201" s="412"/>
      <c r="C201" s="413"/>
      <c r="D201" s="441" t="s">
        <v>246</v>
      </c>
      <c r="E201" s="259"/>
      <c r="F201">
        <v>32.200000000000003</v>
      </c>
      <c r="G201">
        <v>0.5</v>
      </c>
      <c r="H201">
        <v>0.15</v>
      </c>
      <c r="I201" s="184">
        <v>2</v>
      </c>
      <c r="J201" s="184">
        <f>F201*G201*H201*I201</f>
        <v>4.83</v>
      </c>
      <c r="K201" s="184"/>
      <c r="L201" s="420"/>
    </row>
    <row r="202" spans="1:12">
      <c r="A202" s="425"/>
      <c r="B202" s="438"/>
      <c r="C202" s="415"/>
      <c r="D202" s="552"/>
      <c r="E202" s="258"/>
      <c r="F202">
        <v>18.2</v>
      </c>
      <c r="G202">
        <v>0.5</v>
      </c>
      <c r="H202">
        <v>0.15</v>
      </c>
      <c r="I202" s="184">
        <v>2</v>
      </c>
      <c r="J202" s="184">
        <f>F202*G202*H202*I202</f>
        <v>2.73</v>
      </c>
      <c r="K202" s="184"/>
      <c r="L202" s="420"/>
    </row>
    <row r="203" spans="1:12" ht="12" customHeight="1">
      <c r="A203" s="425"/>
      <c r="B203" s="438"/>
      <c r="C203" s="415"/>
      <c r="D203" s="552"/>
      <c r="E203" s="258"/>
      <c r="F203">
        <f>F201+F202</f>
        <v>50.400000000000006</v>
      </c>
      <c r="G203">
        <v>0.15</v>
      </c>
      <c r="H203">
        <v>0.2</v>
      </c>
      <c r="I203" s="184">
        <f>F203*G203*H203</f>
        <v>1.5120000000000002</v>
      </c>
      <c r="J203" s="188"/>
      <c r="K203" s="231"/>
      <c r="L203" s="420"/>
    </row>
    <row r="204" spans="1:12" ht="12" customHeight="1">
      <c r="A204" s="425"/>
      <c r="B204" s="438"/>
      <c r="C204" s="415"/>
      <c r="D204" s="552"/>
      <c r="E204" s="258"/>
      <c r="F204" s="184"/>
      <c r="G204" s="184"/>
      <c r="H204" s="3"/>
      <c r="I204" s="3"/>
      <c r="J204" s="3"/>
      <c r="K204" s="231"/>
      <c r="L204" s="420"/>
    </row>
    <row r="205" spans="1:12" ht="12.75">
      <c r="A205" s="426"/>
      <c r="B205" s="416"/>
      <c r="C205" s="417"/>
      <c r="D205" s="553"/>
      <c r="E205" s="257"/>
      <c r="F205" s="184"/>
      <c r="G205" s="184"/>
      <c r="H205" s="188"/>
      <c r="I205" s="189"/>
      <c r="J205" s="256"/>
      <c r="K205" s="255">
        <f>J201+J202+I203</f>
        <v>9.072000000000001</v>
      </c>
      <c r="L205" s="420"/>
    </row>
    <row r="206" spans="1:12" ht="12.75">
      <c r="A206" s="1"/>
      <c r="B206" s="1"/>
      <c r="C206" s="1"/>
      <c r="D206" s="1"/>
      <c r="E206" s="1"/>
      <c r="F206" s="1"/>
      <c r="G206" s="67"/>
      <c r="H206" s="65"/>
      <c r="I206" s="1"/>
      <c r="J206" s="1"/>
      <c r="K206" s="1"/>
      <c r="L206" s="420"/>
    </row>
    <row r="207" spans="1:12" ht="12" customHeight="1">
      <c r="A207" s="454" t="s">
        <v>245</v>
      </c>
      <c r="B207" s="192"/>
      <c r="C207" s="192"/>
      <c r="D207" s="444" t="s">
        <v>84</v>
      </c>
      <c r="E207" s="190"/>
      <c r="F207">
        <v>32.200000000000003</v>
      </c>
      <c r="H207">
        <v>0.8</v>
      </c>
      <c r="I207">
        <v>2</v>
      </c>
      <c r="J207">
        <f>I207*H207*F207</f>
        <v>51.52000000000001</v>
      </c>
      <c r="K207" s="184"/>
      <c r="L207" s="420"/>
    </row>
    <row r="208" spans="1:12" ht="12" customHeight="1">
      <c r="A208" s="454"/>
      <c r="B208" s="192"/>
      <c r="C208" s="192"/>
      <c r="D208" s="444"/>
      <c r="E208" s="190"/>
      <c r="F208">
        <v>18.2</v>
      </c>
      <c r="H208">
        <v>0.8</v>
      </c>
      <c r="I208">
        <v>2</v>
      </c>
      <c r="J208">
        <f>I208*H208*F208</f>
        <v>29.12</v>
      </c>
      <c r="K208" s="200"/>
      <c r="L208" s="420"/>
    </row>
    <row r="209" spans="1:12" ht="14.25" customHeight="1">
      <c r="A209" s="454"/>
      <c r="B209" s="192"/>
      <c r="C209" s="192"/>
      <c r="D209" s="444"/>
      <c r="E209" s="190"/>
      <c r="F209" s="184"/>
      <c r="G209" s="184"/>
      <c r="H209" s="149"/>
      <c r="I209" s="149"/>
      <c r="J209" s="149"/>
      <c r="K209" s="200"/>
      <c r="L209" s="420"/>
    </row>
    <row r="210" spans="1:12" ht="15" customHeight="1">
      <c r="A210" s="454"/>
      <c r="B210" s="192"/>
      <c r="C210" s="192"/>
      <c r="D210" s="444"/>
      <c r="E210" s="190"/>
      <c r="F210" s="184"/>
      <c r="G210" s="184"/>
      <c r="H210" s="188"/>
      <c r="I210" s="189"/>
      <c r="J210" s="243">
        <f>J207+J208</f>
        <v>80.640000000000015</v>
      </c>
      <c r="K210" s="243"/>
      <c r="L210" s="420"/>
    </row>
    <row r="211" spans="1:12" ht="16.5" customHeight="1">
      <c r="A211" s="454"/>
      <c r="B211" s="192"/>
      <c r="C211" s="192"/>
      <c r="D211" s="444"/>
      <c r="E211" s="190"/>
      <c r="F211" s="184"/>
      <c r="G211" s="184"/>
      <c r="H211" s="184"/>
      <c r="I211" s="184"/>
      <c r="J211" s="184"/>
      <c r="K211" s="184"/>
      <c r="L211" s="420"/>
    </row>
    <row r="212" spans="1:12" ht="1.5" hidden="1" customHeight="1">
      <c r="A212" s="454"/>
      <c r="B212" s="192"/>
      <c r="C212" s="192"/>
      <c r="D212" s="444"/>
      <c r="E212" s="1"/>
      <c r="F212" s="1"/>
      <c r="G212" s="1"/>
      <c r="H212" s="1"/>
      <c r="I212" s="1"/>
      <c r="J212" s="1"/>
      <c r="K212" s="161">
        <f>J207+J208</f>
        <v>80.640000000000015</v>
      </c>
      <c r="L212" s="420"/>
    </row>
    <row r="213" spans="1:12" ht="12" customHeight="1">
      <c r="A213" s="454"/>
      <c r="B213" s="192"/>
      <c r="C213" s="192"/>
      <c r="D213" s="444"/>
      <c r="E213" s="190"/>
      <c r="F213" s="193"/>
      <c r="G213" s="193"/>
      <c r="H213" s="187"/>
      <c r="I213" s="184"/>
      <c r="J213" s="187"/>
      <c r="K213" s="254"/>
      <c r="L213" s="420"/>
    </row>
    <row r="214" spans="1:12" ht="12.75">
      <c r="A214" s="192"/>
      <c r="B214" s="192"/>
      <c r="C214" s="192"/>
      <c r="D214" s="183"/>
      <c r="E214" s="190"/>
      <c r="F214" s="184"/>
      <c r="G214" s="184"/>
      <c r="H214" s="188"/>
      <c r="I214" s="189"/>
      <c r="J214" s="557"/>
      <c r="K214" s="558"/>
      <c r="L214" s="420"/>
    </row>
    <row r="215" spans="1:12">
      <c r="A215" s="454" t="s">
        <v>244</v>
      </c>
      <c r="B215" s="192"/>
      <c r="C215" s="192"/>
      <c r="D215" s="444" t="s">
        <v>243</v>
      </c>
      <c r="E215" s="190"/>
      <c r="F215">
        <v>18</v>
      </c>
      <c r="I215">
        <v>3</v>
      </c>
      <c r="J215" s="184"/>
      <c r="K215" s="184">
        <f>F215*I215</f>
        <v>54</v>
      </c>
      <c r="L215" s="420"/>
    </row>
    <row r="216" spans="1:12" ht="12" customHeight="1">
      <c r="A216" s="454"/>
      <c r="B216" s="192"/>
      <c r="C216" s="192"/>
      <c r="D216" s="444"/>
      <c r="E216" s="190"/>
      <c r="F216">
        <v>5</v>
      </c>
      <c r="I216">
        <v>2</v>
      </c>
      <c r="J216" s="184"/>
      <c r="K216" s="184">
        <f>F216*I216</f>
        <v>10</v>
      </c>
      <c r="L216" s="420"/>
    </row>
    <row r="217" spans="1:12" ht="12.75">
      <c r="A217" s="454"/>
      <c r="B217" s="192"/>
      <c r="C217" s="192"/>
      <c r="D217" s="444"/>
      <c r="E217" s="190"/>
      <c r="F217" s="184"/>
      <c r="G217" s="184"/>
      <c r="H217" s="200"/>
      <c r="I217" s="201"/>
      <c r="J217" s="188"/>
      <c r="K217" s="200"/>
      <c r="L217" s="420"/>
    </row>
    <row r="218" spans="1:12" ht="12" customHeight="1">
      <c r="A218" s="454"/>
      <c r="B218" s="192"/>
      <c r="C218" s="192"/>
      <c r="D218" s="444"/>
      <c r="E218" s="184"/>
      <c r="F218" s="184"/>
      <c r="G218" s="184"/>
      <c r="H218" s="149"/>
      <c r="I218" s="149"/>
      <c r="J218" s="149"/>
      <c r="K218" s="200"/>
      <c r="L218" s="420"/>
    </row>
    <row r="219" spans="1:12" ht="14.25" customHeight="1">
      <c r="A219" s="454"/>
      <c r="B219" s="192"/>
      <c r="C219" s="192"/>
      <c r="D219" s="444"/>
      <c r="E219" s="190"/>
      <c r="F219" s="184"/>
      <c r="G219" s="184"/>
      <c r="H219" s="188"/>
      <c r="I219" s="189"/>
      <c r="J219" s="451"/>
      <c r="K219" s="451"/>
      <c r="L219" s="420"/>
    </row>
    <row r="220" spans="1:12" ht="12.75" customHeight="1">
      <c r="A220" s="454"/>
      <c r="B220" s="192"/>
      <c r="C220" s="192"/>
      <c r="D220" s="444"/>
      <c r="E220" s="190"/>
      <c r="F220" s="1"/>
      <c r="G220" s="184"/>
      <c r="H220" s="184"/>
      <c r="I220" s="184"/>
      <c r="J220" s="184"/>
      <c r="K220" s="122">
        <f>K215+K216</f>
        <v>64</v>
      </c>
      <c r="L220" s="420"/>
    </row>
    <row r="221" spans="1:12" ht="12" customHeight="1">
      <c r="A221" s="192"/>
      <c r="B221" s="1"/>
      <c r="C221" s="1"/>
      <c r="D221" s="183"/>
      <c r="E221" s="1"/>
      <c r="F221" s="1"/>
      <c r="G221" s="1"/>
      <c r="H221" s="1"/>
      <c r="I221" s="1"/>
      <c r="J221" s="1"/>
      <c r="K221" s="1"/>
      <c r="L221" s="420"/>
    </row>
    <row r="222" spans="1:12" ht="12.75" customHeight="1">
      <c r="L222" s="162"/>
    </row>
    <row r="223" spans="1:12" ht="30">
      <c r="A223" s="3"/>
      <c r="B223" s="3"/>
      <c r="C223" s="3"/>
      <c r="D223" s="3"/>
      <c r="E223" s="3"/>
      <c r="F223" s="3"/>
      <c r="G223" s="216"/>
      <c r="H223" s="216"/>
      <c r="I223" s="216"/>
      <c r="J223" s="216"/>
      <c r="K223" s="216"/>
      <c r="L223" s="162"/>
    </row>
    <row r="224" spans="1:12" ht="12" customHeight="1">
      <c r="A224" s="216"/>
      <c r="B224" s="216"/>
      <c r="C224" s="216"/>
      <c r="D224" s="216"/>
      <c r="E224" s="216"/>
      <c r="F224" s="216"/>
      <c r="G224" s="216"/>
      <c r="H224" s="216"/>
      <c r="I224" s="216"/>
      <c r="J224" s="216"/>
      <c r="K224" s="216"/>
      <c r="L224" s="162"/>
    </row>
    <row r="225" spans="1:12" ht="17.25" customHeight="1">
      <c r="A225" s="216"/>
      <c r="B225" s="216"/>
      <c r="C225" s="216"/>
      <c r="D225" s="216"/>
      <c r="E225" s="216"/>
      <c r="F225" s="216"/>
      <c r="G225" s="216"/>
      <c r="H225" s="216"/>
      <c r="I225" s="216"/>
      <c r="J225" s="216"/>
      <c r="K225" s="216"/>
      <c r="L225" s="162"/>
    </row>
    <row r="226" spans="1:12" ht="12" customHeight="1">
      <c r="A226" s="216"/>
      <c r="B226" s="216"/>
      <c r="C226" s="216"/>
      <c r="D226" s="216"/>
      <c r="E226" s="216"/>
      <c r="F226" s="216"/>
      <c r="G226" s="216"/>
      <c r="H226" s="216"/>
      <c r="I226" s="216"/>
      <c r="J226" s="216"/>
      <c r="K226" s="216"/>
      <c r="L226" s="162"/>
    </row>
    <row r="227" spans="1:12" ht="12" customHeight="1">
      <c r="A227" s="216"/>
      <c r="B227" s="216"/>
      <c r="C227" s="216"/>
      <c r="D227" s="216"/>
      <c r="E227" s="216"/>
      <c r="F227" s="216"/>
      <c r="G227" s="216"/>
      <c r="H227" s="216"/>
      <c r="I227" s="216"/>
      <c r="J227" s="216"/>
      <c r="K227" s="216"/>
      <c r="L227" s="162"/>
    </row>
    <row r="228" spans="1:12" ht="12" customHeight="1">
      <c r="A228" s="216"/>
      <c r="B228" s="216"/>
      <c r="C228" s="216"/>
      <c r="D228" s="216"/>
      <c r="E228" s="216"/>
      <c r="F228" s="216"/>
      <c r="G228" s="216"/>
      <c r="H228" s="216"/>
      <c r="I228" s="216"/>
      <c r="J228" s="216"/>
      <c r="K228" s="216"/>
      <c r="L228" s="162"/>
    </row>
    <row r="229" spans="1:12" ht="15.75">
      <c r="C229" s="4" t="s">
        <v>1</v>
      </c>
      <c r="D229" s="431" t="s">
        <v>2</v>
      </c>
      <c r="E229" s="431"/>
      <c r="F229" s="220"/>
      <c r="G229" s="220" t="s">
        <v>3</v>
      </c>
      <c r="H229" s="220"/>
      <c r="J229" s="17"/>
      <c r="K229" s="17"/>
      <c r="L229" s="162"/>
    </row>
    <row r="230" spans="1:12" ht="12" customHeight="1">
      <c r="C230" t="s">
        <v>4</v>
      </c>
      <c r="D230" s="432"/>
      <c r="E230" s="432"/>
      <c r="F230" s="432"/>
      <c r="J230" s="17"/>
      <c r="K230" s="17"/>
      <c r="L230" s="218"/>
    </row>
    <row r="231" spans="1:12" ht="12.75" customHeight="1">
      <c r="C231" t="s">
        <v>5</v>
      </c>
      <c r="D231" s="433" t="s">
        <v>6</v>
      </c>
      <c r="E231" s="433"/>
      <c r="F231" s="13"/>
      <c r="G231" s="13" t="s">
        <v>7</v>
      </c>
      <c r="H231" s="13"/>
      <c r="I231" s="9"/>
      <c r="J231" s="176"/>
      <c r="K231" s="176"/>
      <c r="L231" s="218"/>
    </row>
    <row r="232" spans="1:12" ht="12" customHeight="1">
      <c r="D232" s="10" t="s">
        <v>8</v>
      </c>
      <c r="E232" s="10"/>
      <c r="F232" s="10"/>
      <c r="G232" s="10"/>
      <c r="H232" s="10"/>
      <c r="I232" s="9"/>
      <c r="J232" s="11"/>
      <c r="K232" s="11"/>
      <c r="L232" s="218"/>
    </row>
    <row r="233" spans="1:12" ht="12" customHeight="1">
      <c r="D233" s="13"/>
      <c r="G233" s="435" t="s">
        <v>9</v>
      </c>
      <c r="H233" s="435"/>
      <c r="I233" s="435"/>
      <c r="J233" s="219" t="s">
        <v>19</v>
      </c>
      <c r="K233" s="17"/>
      <c r="L233" s="218"/>
    </row>
    <row r="234" spans="1:12" ht="15">
      <c r="G234" s="14"/>
      <c r="J234" s="17"/>
      <c r="K234" s="17"/>
      <c r="L234" s="218"/>
    </row>
    <row r="235" spans="1:12" ht="12" customHeight="1">
      <c r="A235" s="17"/>
      <c r="B235" s="17"/>
      <c r="C235" s="17"/>
      <c r="D235" s="17"/>
      <c r="G235" s="14"/>
      <c r="J235" s="17"/>
      <c r="K235" s="17"/>
      <c r="L235" s="218"/>
    </row>
    <row r="236" spans="1:12" ht="15">
      <c r="A236" s="17"/>
      <c r="B236" s="17"/>
      <c r="C236" s="17"/>
      <c r="D236" s="436" t="s">
        <v>10</v>
      </c>
      <c r="E236" s="436"/>
      <c r="F236" s="19"/>
      <c r="G236" s="14"/>
      <c r="H236" s="437"/>
      <c r="I236" s="437"/>
      <c r="J236" s="17"/>
      <c r="K236" s="17"/>
      <c r="L236" s="218"/>
    </row>
    <row r="237" spans="1:12" ht="11.25" customHeight="1">
      <c r="A237" s="17"/>
      <c r="B237" s="17"/>
      <c r="C237" s="17"/>
      <c r="D237" s="13"/>
      <c r="E237" s="17"/>
      <c r="F237" s="17"/>
      <c r="G237" s="14"/>
      <c r="H237" s="217"/>
      <c r="J237" s="17"/>
      <c r="K237" s="17"/>
      <c r="L237" s="216"/>
    </row>
    <row r="238" spans="1:12">
      <c r="A238" s="418" t="s">
        <v>0</v>
      </c>
      <c r="B238" s="418"/>
      <c r="C238" s="418"/>
      <c r="D238" s="418" t="s">
        <v>11</v>
      </c>
      <c r="E238" s="418" t="s">
        <v>12</v>
      </c>
      <c r="F238" s="429" t="s">
        <v>13</v>
      </c>
      <c r="G238" s="429" t="s">
        <v>13</v>
      </c>
      <c r="H238" s="429" t="s">
        <v>14</v>
      </c>
      <c r="I238" s="418" t="s">
        <v>15</v>
      </c>
      <c r="J238" s="418" t="s">
        <v>16</v>
      </c>
      <c r="K238" s="418" t="s">
        <v>17</v>
      </c>
      <c r="L238" s="418" t="s">
        <v>18</v>
      </c>
    </row>
    <row r="239" spans="1:12">
      <c r="A239" s="418"/>
      <c r="B239" s="418"/>
      <c r="C239" s="418"/>
      <c r="D239" s="418"/>
      <c r="E239" s="418"/>
      <c r="F239" s="430"/>
      <c r="G239" s="430"/>
      <c r="H239" s="430"/>
      <c r="I239" s="418"/>
      <c r="J239" s="418"/>
      <c r="K239" s="418"/>
      <c r="L239" s="418"/>
    </row>
    <row r="240" spans="1:12" ht="16.5" customHeight="1">
      <c r="A240" s="424" t="s">
        <v>242</v>
      </c>
      <c r="B240" s="412"/>
      <c r="C240" s="413"/>
      <c r="D240" s="441" t="s">
        <v>241</v>
      </c>
      <c r="E240" s="214"/>
      <c r="F240">
        <v>32.200000000000003</v>
      </c>
      <c r="G240">
        <f>F240/0.8</f>
        <v>40.25</v>
      </c>
      <c r="H240">
        <v>0.8</v>
      </c>
      <c r="I240">
        <v>2</v>
      </c>
      <c r="J240">
        <f>I240*H240*G240</f>
        <v>64.400000000000006</v>
      </c>
      <c r="K240" s="184"/>
      <c r="L240" s="439"/>
    </row>
    <row r="241" spans="1:12" ht="14.25" customHeight="1">
      <c r="A241" s="425"/>
      <c r="B241" s="438"/>
      <c r="C241" s="415"/>
      <c r="D241" s="442"/>
      <c r="E241" s="214"/>
      <c r="F241">
        <v>18.2</v>
      </c>
      <c r="G241">
        <f>F241/0.8</f>
        <v>22.749999999999996</v>
      </c>
      <c r="H241">
        <v>0.8</v>
      </c>
      <c r="I241">
        <v>2</v>
      </c>
      <c r="J241">
        <f>I241*H241*G241</f>
        <v>36.4</v>
      </c>
      <c r="K241" s="184"/>
      <c r="L241" s="420"/>
    </row>
    <row r="242" spans="1:12" ht="12.75">
      <c r="A242" s="425"/>
      <c r="B242" s="438"/>
      <c r="C242" s="415"/>
      <c r="D242" s="442"/>
      <c r="E242" s="214"/>
      <c r="K242" s="200"/>
      <c r="L242" s="420"/>
    </row>
    <row r="243" spans="1:12" ht="12.75">
      <c r="A243" s="425"/>
      <c r="B243" s="438"/>
      <c r="C243" s="415"/>
      <c r="D243" s="442"/>
      <c r="E243" s="214"/>
      <c r="F243" s="184"/>
      <c r="G243" s="184"/>
      <c r="H243" s="149"/>
      <c r="I243" s="149"/>
      <c r="J243" s="149"/>
      <c r="K243" s="200"/>
      <c r="L243" s="420"/>
    </row>
    <row r="244" spans="1:12" ht="12.75">
      <c r="A244" s="425"/>
      <c r="B244" s="438"/>
      <c r="C244" s="415"/>
      <c r="D244" s="442"/>
      <c r="E244" s="214"/>
      <c r="F244" s="184"/>
      <c r="G244" s="184"/>
      <c r="H244" s="188"/>
      <c r="I244" s="189"/>
      <c r="J244" s="451"/>
      <c r="K244" s="451"/>
      <c r="L244" s="420"/>
    </row>
    <row r="245" spans="1:12" ht="12.75">
      <c r="A245" s="425"/>
      <c r="B245" s="438"/>
      <c r="C245" s="415"/>
      <c r="D245" s="442"/>
      <c r="E245" s="214"/>
      <c r="F245" s="1"/>
      <c r="G245" s="184"/>
      <c r="H245" s="184"/>
      <c r="I245" s="184"/>
      <c r="J245" s="184"/>
      <c r="K245" s="122">
        <f>SUM(J240:J241)</f>
        <v>100.80000000000001</v>
      </c>
      <c r="L245" s="420"/>
    </row>
    <row r="246" spans="1:12" ht="12.75" customHeight="1">
      <c r="A246" s="426"/>
      <c r="B246" s="416"/>
      <c r="C246" s="417"/>
      <c r="D246" s="443"/>
      <c r="E246" s="204"/>
      <c r="F246" s="149"/>
      <c r="G246" s="149"/>
      <c r="H246" s="149"/>
      <c r="I246" s="149"/>
      <c r="J246" s="149"/>
      <c r="K246" s="149"/>
      <c r="L246" s="420"/>
    </row>
    <row r="247" spans="1:12" ht="12.75">
      <c r="A247" s="192"/>
      <c r="B247" s="253"/>
      <c r="C247" s="252"/>
      <c r="D247" s="251"/>
      <c r="E247" s="184"/>
      <c r="F247" s="184"/>
      <c r="G247" s="184"/>
      <c r="H247" s="184"/>
      <c r="I247" s="184"/>
      <c r="J247" s="184"/>
      <c r="K247" s="184"/>
      <c r="L247" s="420"/>
    </row>
    <row r="248" spans="1:12" ht="12.75" customHeight="1">
      <c r="A248" s="424" t="s">
        <v>240</v>
      </c>
      <c r="B248" s="250"/>
      <c r="C248" s="249"/>
      <c r="D248" s="441" t="s">
        <v>239</v>
      </c>
      <c r="E248" s="184"/>
      <c r="F248" s="1">
        <v>32.200000000000003</v>
      </c>
      <c r="G248" s="1"/>
      <c r="H248" s="1"/>
      <c r="I248" s="1">
        <v>2</v>
      </c>
      <c r="J248" s="1">
        <f>I248*F248</f>
        <v>64.400000000000006</v>
      </c>
      <c r="K248" s="184"/>
      <c r="L248" s="420"/>
    </row>
    <row r="249" spans="1:12" ht="12.75" customHeight="1">
      <c r="A249" s="425"/>
      <c r="B249" s="250"/>
      <c r="C249" s="249"/>
      <c r="D249" s="442"/>
      <c r="E249" s="184"/>
      <c r="F249" s="1">
        <v>18.2</v>
      </c>
      <c r="G249" s="1"/>
      <c r="H249" s="1"/>
      <c r="I249" s="1">
        <v>2</v>
      </c>
      <c r="J249" s="1">
        <f>I249*F249</f>
        <v>36.4</v>
      </c>
      <c r="K249" s="184"/>
      <c r="L249" s="420"/>
    </row>
    <row r="250" spans="1:12" ht="12.75">
      <c r="A250" s="425"/>
      <c r="B250" s="250"/>
      <c r="C250" s="249"/>
      <c r="D250" s="442"/>
      <c r="E250" s="184"/>
      <c r="F250" s="1"/>
      <c r="G250" s="1"/>
      <c r="H250" s="1"/>
      <c r="I250" s="1"/>
      <c r="J250" s="1"/>
      <c r="K250" s="200"/>
      <c r="L250" s="420"/>
    </row>
    <row r="251" spans="1:12" ht="12.75">
      <c r="A251" s="425"/>
      <c r="B251" s="248"/>
      <c r="C251" s="247"/>
      <c r="D251" s="442"/>
      <c r="E251" s="184"/>
      <c r="F251" s="184"/>
      <c r="G251" s="184"/>
      <c r="H251" s="149"/>
      <c r="I251" s="149"/>
      <c r="J251" s="149"/>
      <c r="K251" s="200"/>
      <c r="L251" s="420"/>
    </row>
    <row r="252" spans="1:12" ht="12.75">
      <c r="A252" s="426"/>
      <c r="B252" s="184"/>
      <c r="C252" s="184"/>
      <c r="D252" s="442"/>
      <c r="E252" s="184"/>
      <c r="F252" s="184"/>
      <c r="G252" s="66"/>
      <c r="H252" s="66"/>
      <c r="I252" s="189"/>
      <c r="J252" s="224"/>
      <c r="K252" s="122">
        <f>SUM(J248:J249)</f>
        <v>100.80000000000001</v>
      </c>
      <c r="L252" s="420"/>
    </row>
    <row r="253" spans="1:12" ht="12" customHeight="1">
      <c r="A253" s="184"/>
      <c r="B253" s="184"/>
      <c r="C253" s="184"/>
      <c r="D253" s="205"/>
      <c r="E253" s="204"/>
      <c r="F253" s="188"/>
      <c r="G253" s="188"/>
      <c r="H253" s="188"/>
      <c r="I253" s="188"/>
      <c r="J253" s="203"/>
      <c r="K253" s="231"/>
      <c r="L253" s="420"/>
    </row>
    <row r="254" spans="1:12" ht="12" customHeight="1">
      <c r="A254" s="424" t="s">
        <v>238</v>
      </c>
      <c r="B254" s="412"/>
      <c r="C254" s="413"/>
      <c r="D254" s="554" t="s">
        <v>237</v>
      </c>
      <c r="E254" s="184"/>
      <c r="F254">
        <v>32.200000000000003</v>
      </c>
      <c r="H254">
        <v>0.4</v>
      </c>
      <c r="I254">
        <v>2</v>
      </c>
      <c r="J254">
        <f>I254*H254*F254</f>
        <v>25.760000000000005</v>
      </c>
      <c r="K254" s="184"/>
      <c r="L254" s="420"/>
    </row>
    <row r="255" spans="1:12">
      <c r="A255" s="425"/>
      <c r="B255" s="438"/>
      <c r="C255" s="415"/>
      <c r="D255" s="555"/>
      <c r="E255" s="184"/>
      <c r="F255">
        <v>18.2</v>
      </c>
      <c r="H255">
        <v>0.4</v>
      </c>
      <c r="I255">
        <v>2</v>
      </c>
      <c r="J255">
        <f>I255*H255*F255</f>
        <v>14.56</v>
      </c>
      <c r="K255" s="184"/>
      <c r="L255" s="420"/>
    </row>
    <row r="256" spans="1:12" ht="12.75">
      <c r="A256" s="425"/>
      <c r="B256" s="438"/>
      <c r="C256" s="415"/>
      <c r="D256" s="555"/>
      <c r="E256" s="184"/>
      <c r="F256" s="184"/>
      <c r="G256" s="200"/>
      <c r="H256" s="199"/>
      <c r="I256" s="188"/>
      <c r="J256" s="200"/>
      <c r="K256" s="231"/>
      <c r="L256" s="420"/>
    </row>
    <row r="257" spans="1:12" ht="12.75">
      <c r="A257" s="425"/>
      <c r="B257" s="438"/>
      <c r="C257" s="415"/>
      <c r="D257" s="555"/>
      <c r="E257" s="184"/>
      <c r="F257" s="66"/>
      <c r="G257" s="66"/>
      <c r="H257" s="149"/>
      <c r="I257" s="149"/>
      <c r="J257" s="200"/>
      <c r="K257" s="231"/>
      <c r="L257" s="420"/>
    </row>
    <row r="258" spans="1:12" ht="12.75">
      <c r="A258" s="426"/>
      <c r="B258" s="416"/>
      <c r="C258" s="417"/>
      <c r="D258" s="555"/>
      <c r="E258" s="184"/>
      <c r="F258" s="66"/>
      <c r="G258" s="66"/>
      <c r="H258" s="189"/>
      <c r="I258" s="428"/>
      <c r="J258" s="428"/>
      <c r="K258" s="246"/>
      <c r="L258" s="420"/>
    </row>
    <row r="259" spans="1:12" ht="12" customHeight="1">
      <c r="A259" s="1"/>
      <c r="B259" s="1"/>
      <c r="C259" s="1"/>
      <c r="D259" s="556"/>
      <c r="E259" s="1"/>
      <c r="F259" s="184"/>
      <c r="G259" s="188"/>
      <c r="H259" s="189"/>
      <c r="I259" s="1"/>
      <c r="K259" s="161">
        <f>J254+J255</f>
        <v>40.320000000000007</v>
      </c>
      <c r="L259" s="420"/>
    </row>
    <row r="260" spans="1:12">
      <c r="A260" s="424" t="s">
        <v>236</v>
      </c>
      <c r="B260" s="412"/>
      <c r="C260" s="413"/>
      <c r="D260" s="441" t="s">
        <v>235</v>
      </c>
      <c r="E260" s="184"/>
      <c r="F260">
        <v>32.200000000000003</v>
      </c>
      <c r="G260">
        <v>0.5</v>
      </c>
      <c r="H260">
        <v>0.5</v>
      </c>
      <c r="I260">
        <v>2</v>
      </c>
      <c r="J260">
        <f>I260*H260*G260*F260</f>
        <v>16.100000000000001</v>
      </c>
      <c r="K260" s="184"/>
      <c r="L260" s="420"/>
    </row>
    <row r="261" spans="1:12" ht="12" customHeight="1">
      <c r="A261" s="425"/>
      <c r="B261" s="438"/>
      <c r="C261" s="415"/>
      <c r="D261" s="552"/>
      <c r="E261" s="184"/>
      <c r="F261">
        <v>18.2</v>
      </c>
      <c r="G261">
        <v>0.5</v>
      </c>
      <c r="H261">
        <v>0.5</v>
      </c>
      <c r="I261">
        <v>2</v>
      </c>
      <c r="J261">
        <f>I261*H261*G261*F261</f>
        <v>9.1</v>
      </c>
      <c r="K261" s="184"/>
      <c r="L261" s="420"/>
    </row>
    <row r="262" spans="1:12" ht="12" customHeight="1">
      <c r="A262" s="425"/>
      <c r="B262" s="438"/>
      <c r="C262" s="415"/>
      <c r="D262" s="552"/>
      <c r="E262" s="184"/>
      <c r="F262" s="184"/>
      <c r="G262" s="188"/>
      <c r="H262" s="189"/>
      <c r="I262" s="1"/>
      <c r="J262" s="208"/>
      <c r="K262" s="231"/>
      <c r="L262" s="420"/>
    </row>
    <row r="263" spans="1:12" ht="12.75">
      <c r="A263" s="425"/>
      <c r="B263" s="438"/>
      <c r="C263" s="415"/>
      <c r="D263" s="552"/>
      <c r="E263" s="184"/>
      <c r="F263" s="184"/>
      <c r="G263" s="188"/>
      <c r="H263" s="189"/>
      <c r="I263" s="1"/>
      <c r="J263" s="208"/>
      <c r="K263" s="231"/>
      <c r="L263" s="420"/>
    </row>
    <row r="264" spans="1:12" ht="12.75">
      <c r="A264" s="426"/>
      <c r="B264" s="416"/>
      <c r="C264" s="417"/>
      <c r="D264" s="553"/>
      <c r="E264" s="184"/>
      <c r="F264" s="184"/>
      <c r="G264" s="188"/>
      <c r="H264" s="189"/>
      <c r="I264" s="1"/>
      <c r="K264" s="121">
        <f>J260+J261</f>
        <v>25.200000000000003</v>
      </c>
      <c r="L264" s="420"/>
    </row>
    <row r="265" spans="1:12" ht="12.75">
      <c r="A265" s="1"/>
      <c r="B265" s="1"/>
      <c r="C265" s="1"/>
      <c r="D265" s="1"/>
      <c r="E265" s="1"/>
      <c r="F265" s="1"/>
      <c r="G265" s="1"/>
      <c r="H265" s="1"/>
      <c r="I265" s="1"/>
      <c r="J265" s="1"/>
      <c r="K265" s="119"/>
      <c r="L265" s="420"/>
    </row>
    <row r="266" spans="1:12">
      <c r="A266" s="424" t="s">
        <v>234</v>
      </c>
      <c r="B266" s="412"/>
      <c r="C266" s="413"/>
      <c r="D266" s="441" t="s">
        <v>233</v>
      </c>
      <c r="E266" s="190"/>
      <c r="K266" s="184"/>
      <c r="L266" s="420"/>
    </row>
    <row r="267" spans="1:12" ht="12" customHeight="1">
      <c r="A267" s="425"/>
      <c r="B267" s="438"/>
      <c r="C267" s="415"/>
      <c r="D267" s="552"/>
      <c r="E267" s="190"/>
      <c r="G267">
        <v>32.200000000000003</v>
      </c>
      <c r="H267">
        <v>18.2</v>
      </c>
      <c r="I267">
        <v>0.3</v>
      </c>
      <c r="K267">
        <f>I267*H267*G267</f>
        <v>175.81200000000001</v>
      </c>
      <c r="L267" s="420"/>
    </row>
    <row r="268" spans="1:12" ht="12" customHeight="1">
      <c r="A268" s="425"/>
      <c r="B268" s="438"/>
      <c r="C268" s="415"/>
      <c r="D268" s="552"/>
      <c r="E268" s="190"/>
      <c r="F268" s="184"/>
      <c r="G268" s="184">
        <v>14.5</v>
      </c>
      <c r="H268" s="188">
        <v>23</v>
      </c>
      <c r="I268">
        <v>0.3</v>
      </c>
      <c r="J268" s="1"/>
      <c r="K268">
        <f>G268*H268*I268</f>
        <v>100.05</v>
      </c>
      <c r="L268" s="420"/>
    </row>
    <row r="269" spans="1:12" ht="12" customHeight="1">
      <c r="A269" s="425"/>
      <c r="B269" s="438"/>
      <c r="C269" s="415"/>
      <c r="D269" s="552"/>
      <c r="E269" s="190"/>
      <c r="F269" s="184"/>
      <c r="G269" s="184"/>
      <c r="H269" s="188"/>
      <c r="I269" s="189"/>
      <c r="J269" s="1"/>
      <c r="K269" s="229">
        <f>K267+K268</f>
        <v>275.86200000000002</v>
      </c>
      <c r="L269" s="420"/>
    </row>
    <row r="270" spans="1:12">
      <c r="A270" s="426"/>
      <c r="B270" s="416"/>
      <c r="C270" s="417"/>
      <c r="D270" s="553"/>
      <c r="E270" s="190"/>
      <c r="F270" s="184"/>
      <c r="G270" s="184"/>
      <c r="H270" s="184"/>
      <c r="I270" s="184"/>
      <c r="J270" s="184"/>
      <c r="K270" s="184"/>
      <c r="L270" s="420"/>
    </row>
    <row r="271" spans="1:12" ht="12.75">
      <c r="A271" s="1"/>
      <c r="B271" s="1"/>
      <c r="C271" s="1"/>
      <c r="D271" s="1"/>
      <c r="E271" s="1"/>
      <c r="F271" s="1"/>
      <c r="G271" s="1"/>
      <c r="H271" s="1"/>
      <c r="I271" s="1"/>
      <c r="J271" s="1"/>
      <c r="K271" s="161"/>
      <c r="L271" s="420"/>
    </row>
    <row r="272" spans="1:12">
      <c r="A272" s="454" t="s">
        <v>232</v>
      </c>
      <c r="B272" s="454"/>
      <c r="C272" s="454"/>
      <c r="D272" s="440" t="s">
        <v>231</v>
      </c>
      <c r="E272" s="190"/>
      <c r="F272" t="s">
        <v>200</v>
      </c>
      <c r="G272">
        <v>32.200000000000003</v>
      </c>
      <c r="H272">
        <v>18.2</v>
      </c>
      <c r="K272">
        <f>H272*G272</f>
        <v>586.04000000000008</v>
      </c>
      <c r="L272" s="420"/>
    </row>
    <row r="273" spans="1:12" ht="12" customHeight="1">
      <c r="A273" s="454"/>
      <c r="B273" s="454"/>
      <c r="C273" s="454"/>
      <c r="D273" s="440"/>
      <c r="E273" s="190"/>
      <c r="F273" s="184"/>
      <c r="G273" s="184"/>
      <c r="H273" s="184"/>
      <c r="I273" s="184"/>
      <c r="J273" s="184"/>
      <c r="K273" s="184"/>
      <c r="L273" s="420"/>
    </row>
    <row r="274" spans="1:12" ht="12" customHeight="1">
      <c r="A274" s="454"/>
      <c r="B274" s="454"/>
      <c r="C274" s="454"/>
      <c r="D274" s="440"/>
      <c r="E274" s="190"/>
      <c r="F274" s="184"/>
      <c r="G274" s="66"/>
      <c r="H274" s="66"/>
      <c r="I274" s="199"/>
      <c r="J274" s="188"/>
      <c r="K274" s="200"/>
      <c r="L274" s="420"/>
    </row>
    <row r="275" spans="1:12" ht="12" customHeight="1">
      <c r="A275" s="454"/>
      <c r="B275" s="454"/>
      <c r="C275" s="454"/>
      <c r="D275" s="440"/>
      <c r="E275" s="190"/>
      <c r="F275" s="184"/>
      <c r="G275" s="66"/>
      <c r="H275" s="66"/>
      <c r="I275" s="149"/>
      <c r="J275" s="149"/>
      <c r="K275" s="200"/>
      <c r="L275" s="420"/>
    </row>
    <row r="276" spans="1:12" ht="12.75" customHeight="1">
      <c r="A276" s="454"/>
      <c r="B276" s="454"/>
      <c r="C276" s="454"/>
      <c r="D276" s="440"/>
      <c r="E276" s="184"/>
      <c r="F276" s="184"/>
      <c r="G276" s="184"/>
      <c r="H276" s="188"/>
      <c r="I276" s="189"/>
      <c r="J276" s="1"/>
      <c r="K276" s="245">
        <f>K272</f>
        <v>586.04000000000008</v>
      </c>
      <c r="L276" s="420"/>
    </row>
    <row r="277" spans="1:12" ht="12.75">
      <c r="A277" s="454"/>
      <c r="B277" s="454"/>
      <c r="C277" s="454"/>
      <c r="D277" s="440"/>
      <c r="E277" s="1"/>
      <c r="F277" s="1"/>
      <c r="G277" s="184"/>
      <c r="H277" s="184"/>
      <c r="I277" s="184"/>
      <c r="J277" s="196"/>
      <c r="K277" s="122"/>
      <c r="L277" s="420"/>
    </row>
    <row r="278" spans="1:12" ht="15" customHeight="1">
      <c r="A278" s="1"/>
      <c r="B278" s="1"/>
      <c r="C278" s="1"/>
      <c r="D278" s="1"/>
      <c r="E278" s="1"/>
      <c r="F278" s="1"/>
      <c r="G278" s="1"/>
      <c r="H278" s="1"/>
      <c r="I278" s="1"/>
      <c r="J278" s="72"/>
      <c r="L278" s="420"/>
    </row>
    <row r="279" spans="1:12" ht="12" customHeight="1">
      <c r="A279" s="454" t="s">
        <v>230</v>
      </c>
      <c r="B279" s="454"/>
      <c r="C279" s="454"/>
      <c r="D279" s="440" t="s">
        <v>229</v>
      </c>
      <c r="E279" s="190"/>
      <c r="F279" s="1">
        <v>32.200000000000003</v>
      </c>
      <c r="G279" s="1"/>
      <c r="H279" s="1"/>
      <c r="I279" s="1">
        <v>6</v>
      </c>
      <c r="J279">
        <f>I279*F279</f>
        <v>193.20000000000002</v>
      </c>
      <c r="K279" s="184"/>
      <c r="L279" s="420"/>
    </row>
    <row r="280" spans="1:12" ht="12" customHeight="1">
      <c r="A280" s="454"/>
      <c r="B280" s="454"/>
      <c r="C280" s="454"/>
      <c r="D280" s="440"/>
      <c r="E280" s="190"/>
      <c r="F280" s="1">
        <v>18.2</v>
      </c>
      <c r="G280" s="1"/>
      <c r="H280" s="1"/>
      <c r="I280" s="1">
        <v>10</v>
      </c>
      <c r="J280">
        <f>I280*F280</f>
        <v>182</v>
      </c>
      <c r="K280" s="184"/>
      <c r="L280" s="420"/>
    </row>
    <row r="281" spans="1:12" ht="12" customHeight="1">
      <c r="A281" s="454"/>
      <c r="B281" s="454"/>
      <c r="C281" s="454"/>
      <c r="D281" s="440"/>
      <c r="E281" s="190"/>
      <c r="F281" s="66"/>
      <c r="G281" s="66"/>
      <c r="H281" s="199"/>
      <c r="I281" s="188"/>
      <c r="J281" s="244"/>
      <c r="K281" s="200"/>
      <c r="L281" s="420"/>
    </row>
    <row r="282" spans="1:12" ht="12.75">
      <c r="A282" s="454"/>
      <c r="B282" s="454"/>
      <c r="C282" s="454"/>
      <c r="D282" s="440"/>
      <c r="E282" s="190"/>
      <c r="F282" s="66"/>
      <c r="G282" s="66"/>
      <c r="H282" s="184"/>
      <c r="I282" s="184"/>
      <c r="J282" s="196"/>
      <c r="K282" s="200"/>
      <c r="L282" s="420"/>
    </row>
    <row r="283" spans="1:12" ht="12.75">
      <c r="A283" s="454"/>
      <c r="B283" s="454"/>
      <c r="C283" s="454"/>
      <c r="D283" s="440"/>
      <c r="E283" s="184"/>
      <c r="F283" s="184"/>
      <c r="G283" s="188"/>
      <c r="H283" s="189"/>
      <c r="I283" s="199"/>
      <c r="K283" s="243"/>
      <c r="L283" s="420"/>
    </row>
    <row r="284" spans="1:12" ht="12" customHeight="1">
      <c r="A284" s="454"/>
      <c r="B284" s="454"/>
      <c r="C284" s="454"/>
      <c r="D284" s="440"/>
      <c r="E284" s="1"/>
      <c r="F284" s="1"/>
      <c r="G284" s="184"/>
      <c r="H284" s="184"/>
      <c r="I284" s="184"/>
      <c r="J284" s="184"/>
      <c r="K284" s="122">
        <f>J279+J280</f>
        <v>375.20000000000005</v>
      </c>
      <c r="L284" s="420"/>
    </row>
    <row r="285" spans="1:12" ht="12" customHeight="1">
      <c r="G285" s="242"/>
      <c r="H285" s="242"/>
      <c r="I285" s="242"/>
      <c r="J285" s="242"/>
      <c r="K285" s="241"/>
      <c r="L285" s="420"/>
    </row>
    <row r="286" spans="1:12" ht="12" customHeight="1">
      <c r="L286" s="169"/>
    </row>
    <row r="287" spans="1:12" ht="12" customHeight="1">
      <c r="L287" s="169"/>
    </row>
    <row r="288" spans="1:12" ht="30">
      <c r="A288" s="3"/>
      <c r="B288" s="3"/>
      <c r="C288" s="3"/>
      <c r="D288" s="3"/>
      <c r="E288" s="3"/>
      <c r="F288" s="3"/>
      <c r="G288" s="216"/>
      <c r="H288" s="216"/>
      <c r="I288" s="216"/>
      <c r="J288" s="216"/>
      <c r="K288" s="216"/>
      <c r="L288" s="162"/>
    </row>
    <row r="289" spans="1:12" ht="12" customHeight="1">
      <c r="A289" s="216"/>
      <c r="B289" s="216"/>
      <c r="C289" s="216"/>
      <c r="D289" s="216"/>
      <c r="E289" s="216"/>
      <c r="F289" s="216"/>
      <c r="G289" s="216"/>
      <c r="H289" s="216"/>
      <c r="I289" s="216"/>
      <c r="J289" s="216"/>
      <c r="K289" s="216"/>
      <c r="L289" s="162"/>
    </row>
    <row r="290" spans="1:12" ht="30">
      <c r="A290" s="216"/>
      <c r="B290" s="216"/>
      <c r="C290" s="216"/>
      <c r="D290" s="216"/>
      <c r="E290" s="216"/>
      <c r="F290" s="216"/>
      <c r="G290" s="216"/>
      <c r="H290" s="216"/>
      <c r="I290" s="216"/>
      <c r="J290" s="216"/>
      <c r="K290" s="216"/>
      <c r="L290" s="162"/>
    </row>
    <row r="291" spans="1:12" ht="12" customHeight="1">
      <c r="A291" s="216"/>
      <c r="B291" s="216"/>
      <c r="C291" s="216"/>
      <c r="D291" s="216"/>
      <c r="E291" s="216"/>
      <c r="F291" s="216"/>
      <c r="G291" s="216"/>
      <c r="H291" s="216"/>
      <c r="I291" s="216"/>
      <c r="J291" s="216"/>
      <c r="K291" s="216"/>
      <c r="L291" s="162"/>
    </row>
    <row r="292" spans="1:12" ht="12" customHeight="1">
      <c r="A292" s="216"/>
      <c r="B292" s="216"/>
      <c r="C292" s="216"/>
      <c r="D292" s="216"/>
      <c r="E292" s="216"/>
      <c r="F292" s="216"/>
      <c r="G292" s="216"/>
      <c r="H292" s="216"/>
      <c r="I292" s="216"/>
      <c r="J292" s="216"/>
      <c r="K292" s="216"/>
      <c r="L292" s="162"/>
    </row>
    <row r="293" spans="1:12" ht="12" customHeight="1">
      <c r="A293" s="216"/>
      <c r="B293" s="216"/>
      <c r="C293" s="216"/>
      <c r="D293" s="216"/>
      <c r="E293" s="216"/>
      <c r="F293" s="216"/>
      <c r="G293" s="216"/>
      <c r="H293" s="216"/>
      <c r="I293" s="216"/>
      <c r="J293" s="216"/>
      <c r="K293" s="216"/>
      <c r="L293" s="162"/>
    </row>
    <row r="294" spans="1:12" ht="15.75">
      <c r="C294" s="4" t="s">
        <v>1</v>
      </c>
      <c r="D294" s="431" t="s">
        <v>2</v>
      </c>
      <c r="E294" s="431"/>
      <c r="F294" s="220"/>
      <c r="G294" s="220" t="s">
        <v>3</v>
      </c>
      <c r="H294" s="220"/>
      <c r="J294" s="17"/>
      <c r="K294" s="17"/>
      <c r="L294" s="218"/>
    </row>
    <row r="295" spans="1:12" ht="12" customHeight="1">
      <c r="C295" t="s">
        <v>4</v>
      </c>
      <c r="D295" s="432"/>
      <c r="E295" s="432"/>
      <c r="F295" s="432"/>
      <c r="J295" s="17"/>
      <c r="K295" s="17"/>
      <c r="L295" s="218"/>
    </row>
    <row r="296" spans="1:12" ht="12" customHeight="1">
      <c r="C296" t="s">
        <v>5</v>
      </c>
      <c r="D296" s="433" t="s">
        <v>6</v>
      </c>
      <c r="E296" s="433"/>
      <c r="F296" s="13"/>
      <c r="G296" s="13" t="s">
        <v>7</v>
      </c>
      <c r="H296" s="13"/>
      <c r="I296" s="9"/>
      <c r="J296" s="176"/>
      <c r="K296" s="176"/>
      <c r="L296" s="218"/>
    </row>
    <row r="297" spans="1:12" ht="12" customHeight="1">
      <c r="D297" s="434" t="s">
        <v>8</v>
      </c>
      <c r="E297" s="434"/>
      <c r="F297" s="10"/>
      <c r="G297" s="10"/>
      <c r="H297" s="10"/>
      <c r="I297" s="9"/>
      <c r="J297" s="11"/>
      <c r="K297" s="11"/>
      <c r="L297" s="218"/>
    </row>
    <row r="298" spans="1:12" ht="15">
      <c r="D298" s="13"/>
      <c r="G298" s="435" t="s">
        <v>9</v>
      </c>
      <c r="H298" s="435"/>
      <c r="I298" s="435"/>
      <c r="J298" s="219" t="s">
        <v>19</v>
      </c>
      <c r="K298" s="17"/>
      <c r="L298" s="218"/>
    </row>
    <row r="299" spans="1:12" ht="15">
      <c r="G299" s="14"/>
      <c r="J299" s="17"/>
      <c r="K299" s="17"/>
      <c r="L299" s="218"/>
    </row>
    <row r="300" spans="1:12" ht="15">
      <c r="A300" s="17"/>
      <c r="B300" s="17"/>
      <c r="C300" s="17"/>
      <c r="D300" s="17"/>
      <c r="G300" s="14"/>
      <c r="J300" s="17"/>
      <c r="K300" s="17"/>
      <c r="L300" s="218"/>
    </row>
    <row r="301" spans="1:12" ht="15">
      <c r="A301" s="17"/>
      <c r="B301" s="17"/>
      <c r="C301" s="17"/>
      <c r="D301" s="436" t="s">
        <v>10</v>
      </c>
      <c r="E301" s="436"/>
      <c r="F301" s="19"/>
      <c r="G301" s="14"/>
      <c r="H301" s="437"/>
      <c r="I301" s="437"/>
      <c r="J301" s="17"/>
      <c r="K301" s="17"/>
      <c r="L301" s="218"/>
    </row>
    <row r="302" spans="1:12" ht="15" customHeight="1">
      <c r="A302" s="17"/>
      <c r="B302" s="17"/>
      <c r="C302" s="17"/>
      <c r="D302" s="13"/>
      <c r="E302" s="17"/>
      <c r="F302" s="17"/>
      <c r="G302" s="14"/>
      <c r="I302" s="21"/>
      <c r="J302" s="17"/>
      <c r="K302" s="17"/>
      <c r="L302" s="216"/>
    </row>
    <row r="303" spans="1:12" ht="15.75" customHeight="1">
      <c r="A303" s="17"/>
      <c r="B303" s="17"/>
      <c r="C303" s="17"/>
      <c r="D303" s="13"/>
      <c r="E303" s="17"/>
      <c r="F303" s="17"/>
      <c r="G303" s="14"/>
      <c r="H303" s="217"/>
      <c r="J303" s="17"/>
      <c r="K303" s="17"/>
      <c r="L303" s="216"/>
    </row>
    <row r="304" spans="1:12">
      <c r="A304" s="418" t="s">
        <v>0</v>
      </c>
      <c r="B304" s="418"/>
      <c r="C304" s="418"/>
      <c r="D304" s="418" t="s">
        <v>11</v>
      </c>
      <c r="E304" s="418" t="s">
        <v>12</v>
      </c>
      <c r="F304" s="429" t="s">
        <v>13</v>
      </c>
      <c r="G304" s="429" t="s">
        <v>13</v>
      </c>
      <c r="H304" s="429" t="s">
        <v>14</v>
      </c>
      <c r="I304" s="418" t="s">
        <v>15</v>
      </c>
      <c r="J304" s="418" t="s">
        <v>16</v>
      </c>
      <c r="K304" s="419" t="s">
        <v>17</v>
      </c>
      <c r="L304" s="418" t="s">
        <v>18</v>
      </c>
    </row>
    <row r="305" spans="1:12">
      <c r="A305" s="418"/>
      <c r="B305" s="418"/>
      <c r="C305" s="418"/>
      <c r="D305" s="418"/>
      <c r="E305" s="418"/>
      <c r="F305" s="430"/>
      <c r="G305" s="430"/>
      <c r="H305" s="430"/>
      <c r="I305" s="418"/>
      <c r="J305" s="418"/>
      <c r="K305" s="418"/>
      <c r="L305" s="418"/>
    </row>
    <row r="306" spans="1:12" ht="17.25" customHeight="1">
      <c r="A306" s="424" t="s">
        <v>228</v>
      </c>
      <c r="B306" s="412"/>
      <c r="C306" s="413"/>
      <c r="D306" s="440" t="s">
        <v>227</v>
      </c>
      <c r="E306" s="215"/>
      <c r="F306" s="1"/>
      <c r="G306" s="1"/>
      <c r="H306" s="1"/>
      <c r="I306" s="1"/>
      <c r="J306" s="1"/>
      <c r="K306" s="184"/>
      <c r="L306" s="439"/>
    </row>
    <row r="307" spans="1:12" ht="12.75" customHeight="1">
      <c r="A307" s="425"/>
      <c r="B307" s="438"/>
      <c r="C307" s="415"/>
      <c r="D307" s="548"/>
      <c r="E307" s="214"/>
      <c r="F307" s="1"/>
      <c r="G307" s="1"/>
      <c r="H307" s="1"/>
      <c r="I307" s="1"/>
      <c r="J307" s="1"/>
      <c r="K307" s="184"/>
      <c r="L307" s="420"/>
    </row>
    <row r="308" spans="1:12" ht="12.75" customHeight="1">
      <c r="A308" s="425"/>
      <c r="B308" s="438"/>
      <c r="C308" s="415"/>
      <c r="D308" s="548"/>
      <c r="E308" s="214"/>
      <c r="F308" s="1"/>
      <c r="G308" s="1"/>
      <c r="H308" s="1"/>
      <c r="I308" s="1"/>
      <c r="J308" s="1"/>
      <c r="K308" s="200"/>
      <c r="L308" s="420"/>
    </row>
    <row r="309" spans="1:12" ht="12.75" customHeight="1">
      <c r="A309" s="425"/>
      <c r="B309" s="438"/>
      <c r="C309" s="415"/>
      <c r="D309" s="548"/>
      <c r="E309" s="214"/>
      <c r="F309" s="184"/>
      <c r="G309" s="184"/>
      <c r="H309" s="149"/>
      <c r="I309" s="149"/>
      <c r="J309" s="149"/>
      <c r="K309" s="200"/>
      <c r="L309" s="420"/>
    </row>
    <row r="310" spans="1:12" ht="12.75" customHeight="1">
      <c r="A310" s="426"/>
      <c r="B310" s="416"/>
      <c r="C310" s="417"/>
      <c r="D310" s="548"/>
      <c r="E310" s="214"/>
      <c r="F310" s="184"/>
      <c r="G310" s="66"/>
      <c r="H310" s="66"/>
      <c r="I310" s="189"/>
      <c r="J310" s="224"/>
      <c r="K310" s="119">
        <v>8</v>
      </c>
      <c r="L310" s="420"/>
    </row>
    <row r="311" spans="1:12" ht="12.75" customHeight="1">
      <c r="A311" s="184"/>
      <c r="B311" s="184"/>
      <c r="C311" s="184"/>
      <c r="D311" s="190"/>
      <c r="E311" s="214"/>
      <c r="F311" s="213"/>
      <c r="G311" s="66"/>
      <c r="H311" s="66"/>
      <c r="I311" s="212"/>
      <c r="J311" s="149"/>
      <c r="K311" s="149"/>
      <c r="L311" s="420"/>
    </row>
    <row r="312" spans="1:12" ht="12.75" customHeight="1">
      <c r="A312" s="184"/>
      <c r="B312" s="184"/>
      <c r="C312" s="184"/>
      <c r="D312" s="190"/>
      <c r="E312" s="204"/>
      <c r="F312" s="149"/>
      <c r="G312" s="149"/>
      <c r="H312" s="149"/>
      <c r="I312" s="149"/>
      <c r="J312" s="149"/>
      <c r="K312" s="122"/>
      <c r="L312" s="420"/>
    </row>
    <row r="313" spans="1:12" ht="12.75" customHeight="1">
      <c r="A313" s="424" t="s">
        <v>226</v>
      </c>
      <c r="B313" s="412"/>
      <c r="C313" s="413"/>
      <c r="D313" s="440" t="s">
        <v>225</v>
      </c>
      <c r="E313" s="214"/>
      <c r="F313">
        <v>32.200000000000003</v>
      </c>
      <c r="H313">
        <v>0.4</v>
      </c>
      <c r="I313">
        <v>2</v>
      </c>
      <c r="J313">
        <f>I313*H313*F313</f>
        <v>25.760000000000005</v>
      </c>
      <c r="K313" s="1"/>
      <c r="L313" s="420"/>
    </row>
    <row r="314" spans="1:12" ht="12.75" customHeight="1">
      <c r="A314" s="425"/>
      <c r="B314" s="438"/>
      <c r="C314" s="415"/>
      <c r="D314" s="440"/>
      <c r="E314" s="214"/>
      <c r="F314">
        <v>18.2</v>
      </c>
      <c r="H314">
        <v>0.4</v>
      </c>
      <c r="I314">
        <v>2</v>
      </c>
      <c r="J314">
        <f>I314*H314*F314</f>
        <v>14.56</v>
      </c>
      <c r="K314" s="1"/>
      <c r="L314" s="420"/>
    </row>
    <row r="315" spans="1:12" ht="12" customHeight="1">
      <c r="A315" s="425"/>
      <c r="B315" s="438"/>
      <c r="C315" s="415"/>
      <c r="D315" s="440"/>
      <c r="E315" s="214"/>
      <c r="F315" s="1"/>
      <c r="G315" s="1"/>
      <c r="H315" s="1"/>
      <c r="I315" s="1"/>
      <c r="J315" s="1"/>
      <c r="K315" s="1"/>
      <c r="L315" s="420"/>
    </row>
    <row r="316" spans="1:12" ht="12" customHeight="1">
      <c r="A316" s="425"/>
      <c r="B316" s="438"/>
      <c r="C316" s="415"/>
      <c r="D316" s="440"/>
      <c r="E316" s="214"/>
      <c r="F316" s="1"/>
      <c r="G316" s="1"/>
      <c r="H316" s="56"/>
      <c r="I316" s="1"/>
      <c r="J316" s="1"/>
      <c r="K316" s="1"/>
      <c r="L316" s="420"/>
    </row>
    <row r="317" spans="1:12" ht="12.75" customHeight="1">
      <c r="A317" s="425"/>
      <c r="B317" s="438"/>
      <c r="C317" s="415"/>
      <c r="D317" s="440"/>
      <c r="E317" s="214"/>
      <c r="F317" s="1"/>
      <c r="G317" s="1"/>
      <c r="H317" s="56"/>
      <c r="I317" s="1"/>
      <c r="J317" s="1"/>
      <c r="K317" s="161">
        <f>J313+J314</f>
        <v>40.320000000000007</v>
      </c>
      <c r="L317" s="420"/>
    </row>
    <row r="318" spans="1:12" ht="12.75" customHeight="1">
      <c r="A318" s="426"/>
      <c r="B318" s="416"/>
      <c r="C318" s="417"/>
      <c r="D318" s="440"/>
      <c r="E318" s="184"/>
      <c r="F318" s="184"/>
      <c r="G318" s="184"/>
      <c r="H318" s="188"/>
      <c r="I318" s="189"/>
      <c r="J318" s="1"/>
      <c r="K318" s="161"/>
      <c r="L318" s="420"/>
    </row>
    <row r="319" spans="1:12" ht="12.75" customHeight="1">
      <c r="A319" s="210"/>
      <c r="B319" s="207"/>
      <c r="C319" s="206"/>
      <c r="D319" s="211"/>
      <c r="E319" s="184"/>
      <c r="F319" s="184"/>
      <c r="G319" s="184"/>
      <c r="H319" s="188"/>
      <c r="I319" s="189"/>
      <c r="J319" s="1"/>
      <c r="K319" s="208"/>
      <c r="L319" s="420"/>
    </row>
    <row r="320" spans="1:12" ht="30" customHeight="1">
      <c r="A320" s="549" t="s">
        <v>224</v>
      </c>
      <c r="B320" s="192"/>
      <c r="C320" s="192"/>
      <c r="D320" s="409" t="s">
        <v>223</v>
      </c>
      <c r="E320" s="214"/>
      <c r="F320" s="223"/>
      <c r="G320" s="234"/>
      <c r="H320" s="223"/>
      <c r="I320" s="189"/>
      <c r="J320" s="240"/>
      <c r="K320" s="240"/>
      <c r="L320" s="420"/>
    </row>
    <row r="321" spans="1:12" ht="12.75" customHeight="1">
      <c r="A321" s="550"/>
      <c r="B321" s="192"/>
      <c r="C321" s="192"/>
      <c r="D321" s="410"/>
      <c r="E321" s="184"/>
      <c r="F321">
        <v>32.200000000000003</v>
      </c>
      <c r="H321">
        <v>0.4</v>
      </c>
      <c r="I321">
        <v>2</v>
      </c>
      <c r="J321">
        <f>I321*H321*F321</f>
        <v>25.760000000000005</v>
      </c>
      <c r="K321" s="240"/>
      <c r="L321" s="420"/>
    </row>
    <row r="322" spans="1:12" ht="12.75" customHeight="1">
      <c r="A322" s="550"/>
      <c r="B322" s="192"/>
      <c r="C322" s="192"/>
      <c r="D322" s="410"/>
      <c r="E322" s="190"/>
      <c r="F322">
        <v>18.2</v>
      </c>
      <c r="H322">
        <v>0.4</v>
      </c>
      <c r="I322">
        <v>2</v>
      </c>
      <c r="J322">
        <f>I322*H322*F322</f>
        <v>14.56</v>
      </c>
      <c r="K322" s="184"/>
      <c r="L322" s="420"/>
    </row>
    <row r="323" spans="1:12" ht="12.75" customHeight="1">
      <c r="A323" s="550"/>
      <c r="B323" s="192"/>
      <c r="C323" s="192"/>
      <c r="D323" s="410"/>
      <c r="E323" s="190"/>
      <c r="F323" s="235"/>
      <c r="G323" s="234"/>
      <c r="H323" s="223"/>
      <c r="I323" s="189"/>
      <c r="J323" s="199"/>
      <c r="K323" s="199"/>
      <c r="L323" s="420"/>
    </row>
    <row r="324" spans="1:12" ht="12.75" customHeight="1">
      <c r="A324" s="550"/>
      <c r="B324" s="192"/>
      <c r="C324" s="192"/>
      <c r="D324" s="410"/>
      <c r="E324" s="214"/>
      <c r="F324" s="235"/>
      <c r="G324" s="234"/>
      <c r="H324" s="223"/>
      <c r="I324" s="184"/>
      <c r="J324" s="184"/>
      <c r="K324" s="184"/>
      <c r="L324" s="420"/>
    </row>
    <row r="325" spans="1:12" ht="12.75" customHeight="1">
      <c r="A325" s="551"/>
      <c r="B325" s="192"/>
      <c r="C325" s="192"/>
      <c r="D325" s="411"/>
      <c r="E325" s="214"/>
      <c r="F325" s="235"/>
      <c r="G325" s="234"/>
      <c r="H325" s="223"/>
      <c r="I325" s="184"/>
      <c r="J325" s="184"/>
      <c r="K325" s="239">
        <f>J321+J322</f>
        <v>40.320000000000007</v>
      </c>
      <c r="L325" s="420"/>
    </row>
    <row r="326" spans="1:12" ht="12.75" customHeight="1">
      <c r="A326" s="192"/>
      <c r="B326" s="192"/>
      <c r="C326" s="192"/>
      <c r="D326" s="183"/>
      <c r="E326" s="214"/>
      <c r="F326" s="235"/>
      <c r="G326" s="234"/>
      <c r="H326" s="223"/>
      <c r="I326" s="184"/>
      <c r="J326" s="184"/>
      <c r="K326" s="199"/>
      <c r="L326" s="420"/>
    </row>
    <row r="327" spans="1:12" ht="12" customHeight="1">
      <c r="A327" s="549" t="s">
        <v>222</v>
      </c>
      <c r="B327" s="192"/>
      <c r="C327" s="192"/>
      <c r="D327" s="409" t="s">
        <v>221</v>
      </c>
      <c r="E327" s="214"/>
      <c r="F327" s="235"/>
      <c r="G327" s="234"/>
      <c r="H327" s="223"/>
      <c r="I327" s="149"/>
      <c r="J327" s="149"/>
      <c r="K327" s="149"/>
      <c r="L327" s="420"/>
    </row>
    <row r="328" spans="1:12" ht="12.75" customHeight="1">
      <c r="A328" s="550"/>
      <c r="B328" s="192"/>
      <c r="C328" s="192"/>
      <c r="D328" s="410"/>
      <c r="E328" s="214"/>
      <c r="F328" s="235"/>
      <c r="G328" s="234"/>
      <c r="H328" s="223"/>
      <c r="I328" s="189"/>
      <c r="J328" s="238"/>
      <c r="K328" s="238"/>
      <c r="L328" s="420"/>
    </row>
    <row r="329" spans="1:12" ht="12.75" customHeight="1">
      <c r="A329" s="550"/>
      <c r="B329" s="192"/>
      <c r="C329" s="192"/>
      <c r="D329" s="410"/>
      <c r="E329" s="184"/>
      <c r="F329" s="235"/>
      <c r="G329" s="234"/>
      <c r="H329" s="223"/>
      <c r="I329" s="189"/>
      <c r="J329" s="227"/>
      <c r="K329" s="227"/>
      <c r="L329" s="420"/>
    </row>
    <row r="330" spans="1:12" ht="12.75" customHeight="1">
      <c r="A330" s="550"/>
      <c r="B330" s="192"/>
      <c r="C330" s="192"/>
      <c r="D330" s="410"/>
      <c r="E330" s="190"/>
      <c r="F330" s="235"/>
      <c r="G330" s="234"/>
      <c r="H330" s="223"/>
      <c r="I330" s="201"/>
      <c r="J330" s="188"/>
      <c r="K330" s="200"/>
      <c r="L330" s="420"/>
    </row>
    <row r="331" spans="1:12" ht="12.75" customHeight="1">
      <c r="A331" s="550"/>
      <c r="B331" s="192"/>
      <c r="C331" s="192"/>
      <c r="D331" s="410"/>
      <c r="E331" s="190"/>
      <c r="F331" s="235"/>
      <c r="G331" s="234"/>
      <c r="H331" s="223"/>
      <c r="I331" s="184"/>
      <c r="J331" s="184"/>
      <c r="K331" s="184"/>
      <c r="L331" s="420"/>
    </row>
    <row r="332" spans="1:12" ht="12.75" customHeight="1">
      <c r="A332" s="551"/>
      <c r="B332" s="192"/>
      <c r="C332" s="192"/>
      <c r="D332" s="411"/>
      <c r="E332" s="190"/>
      <c r="F332" s="235"/>
      <c r="G332" s="234"/>
      <c r="H332" s="223"/>
      <c r="I332" s="189"/>
      <c r="J332" s="199"/>
      <c r="K332" s="199">
        <v>2</v>
      </c>
      <c r="L332" s="420"/>
    </row>
    <row r="333" spans="1:12" ht="12" customHeight="1">
      <c r="A333" s="192"/>
      <c r="B333" s="192"/>
      <c r="C333" s="192"/>
      <c r="D333" s="183"/>
      <c r="E333" s="184"/>
      <c r="F333" s="235"/>
      <c r="G333" s="234"/>
      <c r="H333" s="223"/>
      <c r="I333" s="184"/>
      <c r="J333" s="184"/>
      <c r="K333" s="184"/>
      <c r="L333" s="420"/>
    </row>
    <row r="334" spans="1:12" ht="12" customHeight="1">
      <c r="A334" s="549" t="s">
        <v>220</v>
      </c>
      <c r="B334" s="192"/>
      <c r="C334" s="192"/>
      <c r="D334" s="409" t="s">
        <v>219</v>
      </c>
      <c r="E334" s="236"/>
      <c r="F334" s="235"/>
      <c r="G334" s="234"/>
      <c r="H334" s="200"/>
      <c r="I334" s="184"/>
      <c r="J334" s="184"/>
      <c r="K334" s="184"/>
      <c r="L334" s="420"/>
    </row>
    <row r="335" spans="1:12" ht="12" customHeight="1">
      <c r="A335" s="550"/>
      <c r="B335" s="192"/>
      <c r="C335" s="192"/>
      <c r="D335" s="410"/>
      <c r="E335" s="236"/>
      <c r="F335" s="235"/>
      <c r="G335" s="234"/>
      <c r="H335" s="188"/>
      <c r="I335" s="189"/>
      <c r="J335" s="224"/>
      <c r="K335" s="224"/>
      <c r="L335" s="420"/>
    </row>
    <row r="336" spans="1:12" ht="12" customHeight="1">
      <c r="A336" s="550"/>
      <c r="B336" s="1"/>
      <c r="C336" s="1"/>
      <c r="D336" s="410"/>
      <c r="E336" s="72"/>
      <c r="F336" s="88"/>
      <c r="G336" s="87"/>
      <c r="H336" s="89"/>
      <c r="I336" s="1"/>
      <c r="J336" s="1"/>
      <c r="K336" s="237"/>
      <c r="L336" s="420"/>
    </row>
    <row r="337" spans="1:12" ht="12" customHeight="1">
      <c r="A337" s="551"/>
      <c r="B337" s="1"/>
      <c r="C337" s="1"/>
      <c r="D337" s="411"/>
      <c r="E337" s="139"/>
      <c r="F337" s="89"/>
      <c r="G337" s="91"/>
      <c r="H337" s="92"/>
      <c r="I337" s="90"/>
      <c r="J337" s="1"/>
      <c r="K337" s="233">
        <v>1</v>
      </c>
      <c r="L337" s="420"/>
    </row>
    <row r="338" spans="1:12" ht="12" customHeight="1">
      <c r="A338" s="192"/>
      <c r="B338" s="192"/>
      <c r="C338" s="192"/>
      <c r="D338" s="183"/>
      <c r="E338" s="236"/>
      <c r="F338" s="235"/>
      <c r="G338" s="234"/>
      <c r="H338" s="235"/>
      <c r="I338" s="184"/>
      <c r="J338" s="184"/>
      <c r="K338" s="184"/>
      <c r="L338" s="420"/>
    </row>
    <row r="339" spans="1:12" ht="12" customHeight="1">
      <c r="A339" s="549" t="s">
        <v>218</v>
      </c>
      <c r="B339" s="192"/>
      <c r="C339" s="192"/>
      <c r="D339" s="409" t="s">
        <v>217</v>
      </c>
      <c r="E339" s="236"/>
      <c r="F339" s="235"/>
      <c r="G339" s="234"/>
      <c r="H339" s="188"/>
      <c r="I339" s="189"/>
      <c r="L339" s="420"/>
    </row>
    <row r="340" spans="1:12" ht="12.75" customHeight="1">
      <c r="A340" s="550"/>
      <c r="B340" s="1"/>
      <c r="C340" s="1"/>
      <c r="D340" s="410"/>
      <c r="E340" s="72"/>
      <c r="F340" s="88"/>
      <c r="G340" s="87"/>
      <c r="H340" s="89"/>
      <c r="I340" s="1"/>
      <c r="J340" s="1"/>
      <c r="K340" s="1"/>
      <c r="L340" s="420"/>
    </row>
    <row r="341" spans="1:12" ht="12" customHeight="1">
      <c r="A341" s="550"/>
      <c r="B341" s="1"/>
      <c r="C341" s="1"/>
      <c r="D341" s="410"/>
      <c r="E341" s="72"/>
      <c r="F341" s="88"/>
      <c r="G341" s="87"/>
      <c r="H341" s="89"/>
      <c r="I341" s="1"/>
      <c r="J341" s="1"/>
      <c r="K341" s="1"/>
      <c r="L341" s="420"/>
    </row>
    <row r="342" spans="1:12" ht="12" customHeight="1">
      <c r="A342" s="550"/>
      <c r="B342" s="192"/>
      <c r="C342" s="192"/>
      <c r="D342" s="410"/>
      <c r="E342" s="236"/>
      <c r="F342" s="235"/>
      <c r="G342" s="234"/>
      <c r="H342" s="235"/>
      <c r="I342" s="184"/>
      <c r="K342" s="1"/>
      <c r="L342" s="420"/>
    </row>
    <row r="343" spans="1:12" ht="12.75" customHeight="1">
      <c r="A343" s="550"/>
      <c r="B343" s="192"/>
      <c r="C343" s="192"/>
      <c r="D343" s="410"/>
      <c r="E343" s="190"/>
      <c r="F343" s="235"/>
      <c r="G343" s="234"/>
      <c r="H343" s="188"/>
      <c r="I343" s="189"/>
      <c r="J343" s="224"/>
      <c r="K343" s="224"/>
      <c r="L343" s="420"/>
    </row>
    <row r="344" spans="1:12" ht="12.75" customHeight="1">
      <c r="A344" s="551"/>
      <c r="B344" s="1"/>
      <c r="C344" s="1"/>
      <c r="D344" s="411"/>
      <c r="E344" s="1"/>
      <c r="F344" s="1"/>
      <c r="G344" s="1"/>
      <c r="H344" s="89"/>
      <c r="I344" s="1"/>
      <c r="K344" s="233">
        <v>1</v>
      </c>
      <c r="L344" s="420"/>
    </row>
    <row r="345" spans="1:12" ht="12" customHeight="1">
      <c r="A345" s="1"/>
      <c r="B345" s="1"/>
      <c r="C345" s="1"/>
      <c r="D345" s="1"/>
      <c r="E345" s="1"/>
      <c r="F345" s="1"/>
      <c r="G345" s="1"/>
      <c r="H345" s="1"/>
      <c r="I345" s="1"/>
      <c r="J345" s="1"/>
      <c r="K345" s="1"/>
      <c r="L345" s="420"/>
    </row>
    <row r="346" spans="1:12" ht="12" customHeight="1">
      <c r="L346" s="420"/>
    </row>
    <row r="347" spans="1:12" ht="12" customHeight="1">
      <c r="L347" s="420"/>
    </row>
    <row r="348" spans="1:12" ht="12" customHeight="1">
      <c r="L348" s="162"/>
    </row>
    <row r="349" spans="1:12" ht="12" customHeight="1">
      <c r="A349" s="216"/>
      <c r="B349" s="216"/>
      <c r="C349" s="216"/>
      <c r="D349" s="216"/>
      <c r="E349" s="216"/>
      <c r="F349" s="216"/>
      <c r="G349" s="216"/>
      <c r="H349" s="216"/>
      <c r="I349" s="216"/>
      <c r="J349" s="216"/>
      <c r="K349" s="216"/>
      <c r="L349" s="162"/>
    </row>
    <row r="350" spans="1:12" ht="15.75">
      <c r="C350" s="4" t="s">
        <v>1</v>
      </c>
      <c r="D350" s="431" t="s">
        <v>2</v>
      </c>
      <c r="E350" s="431"/>
      <c r="F350" s="220"/>
      <c r="G350" s="220" t="s">
        <v>3</v>
      </c>
      <c r="H350" s="220"/>
      <c r="J350" s="17"/>
      <c r="K350" s="17"/>
      <c r="L350" s="218"/>
    </row>
    <row r="351" spans="1:12" ht="12.75">
      <c r="C351" t="s">
        <v>4</v>
      </c>
      <c r="D351" s="432"/>
      <c r="E351" s="432"/>
      <c r="F351" s="432"/>
      <c r="J351" s="17"/>
      <c r="K351" s="17"/>
      <c r="L351" s="218"/>
    </row>
    <row r="352" spans="1:12" ht="12.75">
      <c r="C352" t="s">
        <v>5</v>
      </c>
      <c r="D352" s="433" t="s">
        <v>6</v>
      </c>
      <c r="E352" s="433"/>
      <c r="F352" s="13"/>
      <c r="G352" s="13" t="s">
        <v>7</v>
      </c>
      <c r="H352" s="13"/>
      <c r="I352" s="9"/>
      <c r="J352" s="176"/>
      <c r="K352" s="176"/>
      <c r="L352" s="218"/>
    </row>
    <row r="353" spans="1:12">
      <c r="D353" s="434" t="s">
        <v>8</v>
      </c>
      <c r="E353" s="434"/>
      <c r="F353" s="10"/>
      <c r="G353" s="10"/>
      <c r="H353" s="10"/>
      <c r="I353" s="9"/>
      <c r="J353" s="11"/>
      <c r="K353" s="11"/>
      <c r="L353" s="218"/>
    </row>
    <row r="354" spans="1:12" ht="15">
      <c r="D354" s="13"/>
      <c r="G354" s="435" t="s">
        <v>9</v>
      </c>
      <c r="H354" s="435"/>
      <c r="I354" s="435"/>
      <c r="J354" s="219" t="s">
        <v>19</v>
      </c>
      <c r="K354" s="17"/>
      <c r="L354" s="218"/>
    </row>
    <row r="355" spans="1:12" ht="15">
      <c r="G355" s="14"/>
      <c r="J355" s="17"/>
      <c r="K355" s="17"/>
      <c r="L355" s="218"/>
    </row>
    <row r="356" spans="1:12" ht="15">
      <c r="A356" s="17"/>
      <c r="B356" s="17"/>
      <c r="C356" s="17"/>
      <c r="D356" s="17"/>
      <c r="G356" s="14"/>
      <c r="J356" s="17"/>
      <c r="K356" s="17"/>
      <c r="L356" s="218"/>
    </row>
    <row r="357" spans="1:12" ht="18.75" customHeight="1">
      <c r="A357" s="17"/>
      <c r="B357" s="17"/>
      <c r="C357" s="17"/>
      <c r="D357" s="436" t="s">
        <v>10</v>
      </c>
      <c r="E357" s="436"/>
      <c r="F357" s="19"/>
      <c r="G357" s="14"/>
      <c r="H357" s="437"/>
      <c r="I357" s="437"/>
      <c r="J357" s="17"/>
      <c r="K357" s="17"/>
      <c r="L357" s="218"/>
    </row>
    <row r="358" spans="1:12" ht="22.5" customHeight="1">
      <c r="A358" s="17"/>
      <c r="B358" s="17"/>
      <c r="C358" s="17"/>
      <c r="D358" s="13"/>
      <c r="E358" s="17"/>
      <c r="F358" s="17"/>
      <c r="G358" s="14"/>
      <c r="I358" s="21"/>
      <c r="J358" s="17"/>
      <c r="K358" s="17"/>
      <c r="L358" s="216"/>
    </row>
    <row r="359" spans="1:12">
      <c r="A359" s="418" t="s">
        <v>0</v>
      </c>
      <c r="B359" s="418"/>
      <c r="C359" s="418"/>
      <c r="D359" s="418" t="s">
        <v>11</v>
      </c>
      <c r="E359" s="418" t="s">
        <v>12</v>
      </c>
      <c r="F359" s="429" t="s">
        <v>13</v>
      </c>
      <c r="G359" s="429" t="s">
        <v>13</v>
      </c>
      <c r="H359" s="429" t="s">
        <v>14</v>
      </c>
      <c r="I359" s="418" t="s">
        <v>15</v>
      </c>
      <c r="J359" s="418" t="s">
        <v>16</v>
      </c>
      <c r="K359" s="419" t="s">
        <v>17</v>
      </c>
      <c r="L359" s="418" t="s">
        <v>18</v>
      </c>
    </row>
    <row r="360" spans="1:12">
      <c r="A360" s="418"/>
      <c r="B360" s="418"/>
      <c r="C360" s="418"/>
      <c r="D360" s="418"/>
      <c r="E360" s="418"/>
      <c r="F360" s="430"/>
      <c r="G360" s="430"/>
      <c r="H360" s="430"/>
      <c r="I360" s="418"/>
      <c r="J360" s="418"/>
      <c r="K360" s="418"/>
      <c r="L360" s="418"/>
    </row>
    <row r="361" spans="1:12">
      <c r="A361" s="424" t="s">
        <v>216</v>
      </c>
      <c r="B361" s="412"/>
      <c r="C361" s="413"/>
      <c r="D361" s="440" t="s">
        <v>215</v>
      </c>
      <c r="E361" s="215"/>
      <c r="F361" s="1"/>
      <c r="G361" s="1"/>
      <c r="H361" s="1"/>
      <c r="I361" s="1"/>
      <c r="J361" s="1"/>
      <c r="K361" s="184"/>
      <c r="L361" s="439"/>
    </row>
    <row r="362" spans="1:12">
      <c r="A362" s="425"/>
      <c r="B362" s="438"/>
      <c r="C362" s="415"/>
      <c r="D362" s="548"/>
      <c r="E362" s="214"/>
      <c r="F362" s="1"/>
      <c r="G362" s="1"/>
      <c r="H362" s="1"/>
      <c r="I362" s="1"/>
      <c r="J362" s="1"/>
      <c r="K362" s="184"/>
      <c r="L362" s="420"/>
    </row>
    <row r="363" spans="1:12" ht="12.75">
      <c r="A363" s="425"/>
      <c r="B363" s="438"/>
      <c r="C363" s="415"/>
      <c r="D363" s="548"/>
      <c r="E363" s="214"/>
      <c r="F363" s="1"/>
      <c r="G363" s="1"/>
      <c r="H363" s="1"/>
      <c r="I363" s="1"/>
      <c r="J363" s="1"/>
      <c r="K363" s="200"/>
      <c r="L363" s="420"/>
    </row>
    <row r="364" spans="1:12" ht="12.75">
      <c r="A364" s="425"/>
      <c r="B364" s="438"/>
      <c r="C364" s="415"/>
      <c r="D364" s="548"/>
      <c r="E364" s="214"/>
      <c r="F364" s="184"/>
      <c r="G364" s="184"/>
      <c r="H364" s="149"/>
      <c r="I364" s="149"/>
      <c r="J364" s="149"/>
      <c r="K364" s="200"/>
      <c r="L364" s="420"/>
    </row>
    <row r="365" spans="1:12" ht="12.75">
      <c r="A365" s="426"/>
      <c r="B365" s="416"/>
      <c r="C365" s="417"/>
      <c r="D365" s="548"/>
      <c r="E365" s="214"/>
      <c r="F365" s="184"/>
      <c r="G365" s="66"/>
      <c r="H365" s="66"/>
      <c r="I365" s="189"/>
      <c r="J365" s="224"/>
      <c r="K365" s="232">
        <v>1</v>
      </c>
      <c r="L365" s="420"/>
    </row>
    <row r="366" spans="1:12" ht="12.75">
      <c r="A366" s="184"/>
      <c r="B366" s="184"/>
      <c r="C366" s="184"/>
      <c r="D366" s="190"/>
      <c r="E366" s="214"/>
      <c r="F366" s="213"/>
      <c r="G366" s="66"/>
      <c r="H366" s="66"/>
      <c r="I366" s="212"/>
      <c r="J366" s="149"/>
      <c r="K366" s="149"/>
      <c r="L366" s="420"/>
    </row>
    <row r="367" spans="1:12">
      <c r="A367" s="424" t="s">
        <v>49</v>
      </c>
      <c r="B367" s="207"/>
      <c r="C367" s="206"/>
      <c r="D367" s="409" t="s">
        <v>214</v>
      </c>
      <c r="E367" s="184"/>
      <c r="F367" s="1"/>
      <c r="G367" s="1"/>
      <c r="H367" s="1"/>
      <c r="I367" s="1"/>
      <c r="J367" s="1"/>
      <c r="K367" s="1"/>
      <c r="L367" s="420"/>
    </row>
    <row r="368" spans="1:12">
      <c r="A368" s="425"/>
      <c r="B368" s="207"/>
      <c r="C368" s="206"/>
      <c r="D368" s="410"/>
      <c r="E368" s="184"/>
      <c r="F368" s="1"/>
      <c r="G368" s="1">
        <v>21.68</v>
      </c>
      <c r="H368" s="1">
        <v>0.3</v>
      </c>
      <c r="I368" s="1">
        <f>G368*H368</f>
        <v>6.5039999999999996</v>
      </c>
      <c r="J368" s="1"/>
      <c r="K368" s="1"/>
      <c r="L368" s="420"/>
    </row>
    <row r="369" spans="1:12" ht="12.75">
      <c r="A369" s="425"/>
      <c r="B369" s="207"/>
      <c r="C369" s="206"/>
      <c r="D369" s="410"/>
      <c r="E369" s="184"/>
      <c r="F369" s="184"/>
      <c r="G369" s="184">
        <v>21.68</v>
      </c>
      <c r="H369" s="1">
        <v>0.3</v>
      </c>
      <c r="I369" s="1">
        <f>G369*H369</f>
        <v>6.5039999999999996</v>
      </c>
      <c r="J369" s="1"/>
      <c r="K369" s="208"/>
      <c r="L369" s="420"/>
    </row>
    <row r="370" spans="1:12" ht="12.75">
      <c r="A370" s="425"/>
      <c r="B370" s="207"/>
      <c r="C370" s="206"/>
      <c r="D370" s="410"/>
      <c r="E370" s="184"/>
      <c r="F370" s="184"/>
      <c r="G370" s="184">
        <v>33.42</v>
      </c>
      <c r="H370" s="1">
        <v>0.3</v>
      </c>
      <c r="I370" s="1">
        <f>G370*H370</f>
        <v>10.026</v>
      </c>
      <c r="J370" s="1"/>
      <c r="K370" s="208"/>
      <c r="L370" s="420"/>
    </row>
    <row r="371" spans="1:12" ht="12.75">
      <c r="A371" s="426"/>
      <c r="B371" s="207"/>
      <c r="C371" s="206"/>
      <c r="D371" s="411"/>
      <c r="E371" s="184"/>
      <c r="F371" s="184"/>
      <c r="G371" s="184">
        <v>3</v>
      </c>
      <c r="H371" s="1">
        <v>0.3</v>
      </c>
      <c r="I371" s="1">
        <f>G371*H371</f>
        <v>0.89999999999999991</v>
      </c>
      <c r="J371" s="1"/>
      <c r="K371" s="121">
        <f>I368+I369+I370+I371</f>
        <v>23.933999999999997</v>
      </c>
      <c r="L371" s="420"/>
    </row>
    <row r="372" spans="1:12" ht="12.75">
      <c r="A372" s="210"/>
      <c r="B372" s="207"/>
      <c r="C372" s="206"/>
      <c r="D372" s="209"/>
      <c r="E372" s="184"/>
      <c r="F372" s="184"/>
      <c r="G372" s="184"/>
      <c r="H372" s="188"/>
      <c r="I372" s="189"/>
      <c r="J372" s="1"/>
      <c r="K372" s="208"/>
      <c r="L372" s="420"/>
    </row>
    <row r="373" spans="1:12" ht="12.75">
      <c r="A373" s="424" t="s">
        <v>50</v>
      </c>
      <c r="B373" s="207"/>
      <c r="C373" s="206"/>
      <c r="D373" s="409" t="s">
        <v>213</v>
      </c>
      <c r="E373" s="184"/>
      <c r="F373" s="184"/>
      <c r="G373" s="1">
        <v>21.68</v>
      </c>
      <c r="H373" s="1">
        <v>0.2</v>
      </c>
      <c r="I373" s="1">
        <f>G373*H373</f>
        <v>4.3360000000000003</v>
      </c>
      <c r="J373" s="1"/>
      <c r="K373" s="208"/>
      <c r="L373" s="420"/>
    </row>
    <row r="374" spans="1:12">
      <c r="A374" s="425"/>
      <c r="B374" s="207"/>
      <c r="C374" s="206"/>
      <c r="D374" s="410"/>
      <c r="E374" s="184"/>
      <c r="F374" s="184"/>
      <c r="G374" s="184">
        <v>21.68</v>
      </c>
      <c r="H374" s="1">
        <v>0.2</v>
      </c>
      <c r="I374" s="1">
        <f>G374*H374</f>
        <v>4.3360000000000003</v>
      </c>
      <c r="L374" s="420"/>
    </row>
    <row r="375" spans="1:12">
      <c r="A375" s="425"/>
      <c r="B375" s="207"/>
      <c r="C375" s="206"/>
      <c r="D375" s="410"/>
      <c r="E375" s="184"/>
      <c r="F375" s="184"/>
      <c r="G375" s="184">
        <v>33.42</v>
      </c>
      <c r="H375" s="1">
        <v>0.2</v>
      </c>
      <c r="I375" s="1">
        <f>G375*H375</f>
        <v>6.6840000000000011</v>
      </c>
      <c r="J375" s="1"/>
      <c r="L375" s="420"/>
    </row>
    <row r="376" spans="1:12" ht="12.75">
      <c r="A376" s="426"/>
      <c r="B376" s="207"/>
      <c r="C376" s="206"/>
      <c r="D376" s="411"/>
      <c r="E376" s="184"/>
      <c r="F376" s="184"/>
      <c r="G376" s="184">
        <v>3</v>
      </c>
      <c r="H376" s="1">
        <v>0.2</v>
      </c>
      <c r="I376" s="1">
        <f>G376*H376</f>
        <v>0.60000000000000009</v>
      </c>
      <c r="J376" s="1"/>
      <c r="K376" s="229">
        <f>I373+I374+I375+I376</f>
        <v>15.956000000000001</v>
      </c>
      <c r="L376" s="420"/>
    </row>
    <row r="377" spans="1:12" ht="12.75">
      <c r="A377" s="184"/>
      <c r="B377" s="184"/>
      <c r="C377" s="184"/>
      <c r="D377" s="205"/>
      <c r="E377" s="204"/>
      <c r="F377" s="188"/>
      <c r="G377" s="188"/>
      <c r="H377" s="188"/>
      <c r="I377" s="188"/>
      <c r="J377" s="203"/>
      <c r="K377" s="200"/>
      <c r="L377" s="420"/>
    </row>
    <row r="378" spans="1:12">
      <c r="A378" s="424" t="s">
        <v>51</v>
      </c>
      <c r="B378" s="412"/>
      <c r="C378" s="413"/>
      <c r="D378" s="441" t="s">
        <v>212</v>
      </c>
      <c r="E378" s="214"/>
      <c r="L378" s="420"/>
    </row>
    <row r="379" spans="1:12">
      <c r="A379" s="425"/>
      <c r="B379" s="438"/>
      <c r="C379" s="415"/>
      <c r="D379" s="442"/>
      <c r="E379" s="214"/>
      <c r="F379" s="184"/>
      <c r="G379" s="184"/>
      <c r="H379" s="184"/>
      <c r="I379" s="184"/>
      <c r="J379" s="184"/>
      <c r="K379" s="184"/>
      <c r="L379" s="420"/>
    </row>
    <row r="380" spans="1:12" ht="12.75">
      <c r="A380" s="425"/>
      <c r="B380" s="438"/>
      <c r="C380" s="415"/>
      <c r="D380" s="442"/>
      <c r="E380" s="214"/>
      <c r="F380" s="184"/>
      <c r="G380" s="66"/>
      <c r="H380" s="66"/>
      <c r="I380" s="199"/>
      <c r="J380" s="188"/>
      <c r="K380" s="200"/>
      <c r="L380" s="420"/>
    </row>
    <row r="381" spans="1:12" ht="12.75">
      <c r="A381" s="425"/>
      <c r="B381" s="438"/>
      <c r="C381" s="415"/>
      <c r="D381" s="442"/>
      <c r="E381" s="214"/>
      <c r="F381" s="184"/>
      <c r="G381" s="66"/>
      <c r="H381" s="66"/>
      <c r="I381" s="149"/>
      <c r="J381" s="149"/>
      <c r="K381" s="200"/>
      <c r="L381" s="420"/>
    </row>
    <row r="382" spans="1:12" ht="12.75">
      <c r="A382" s="425"/>
      <c r="B382" s="438"/>
      <c r="C382" s="415"/>
      <c r="D382" s="442"/>
      <c r="E382" s="214"/>
      <c r="F382" s="184"/>
      <c r="G382" s="184"/>
      <c r="H382" s="188"/>
      <c r="I382" s="189"/>
      <c r="J382" s="1"/>
      <c r="K382" s="119">
        <v>6</v>
      </c>
      <c r="L382" s="420"/>
    </row>
    <row r="383" spans="1:12" ht="12.75">
      <c r="A383" s="426"/>
      <c r="B383" s="416"/>
      <c r="C383" s="417"/>
      <c r="D383" s="443"/>
      <c r="E383" s="184"/>
      <c r="F383" s="184"/>
      <c r="G383" s="184"/>
      <c r="H383" s="188"/>
      <c r="I383" s="189"/>
      <c r="J383" s="427"/>
      <c r="K383" s="427"/>
      <c r="L383" s="420"/>
    </row>
    <row r="384" spans="1:12" ht="12.75">
      <c r="A384" s="192"/>
      <c r="B384" s="192"/>
      <c r="C384" s="192"/>
      <c r="D384" s="183"/>
      <c r="E384" s="184"/>
      <c r="F384" s="223"/>
      <c r="G384" s="223"/>
      <c r="H384" s="184"/>
      <c r="I384" s="184"/>
      <c r="J384" s="184"/>
      <c r="K384" s="184"/>
      <c r="L384" s="420"/>
    </row>
    <row r="385" spans="1:12">
      <c r="A385" s="424" t="s">
        <v>52</v>
      </c>
      <c r="B385" s="192"/>
      <c r="C385" s="192"/>
      <c r="D385" s="441" t="s">
        <v>211</v>
      </c>
      <c r="E385" s="190"/>
      <c r="L385" s="420"/>
    </row>
    <row r="386" spans="1:12">
      <c r="A386" s="425"/>
      <c r="B386" s="192"/>
      <c r="C386" s="192"/>
      <c r="D386" s="442"/>
      <c r="E386" s="190"/>
      <c r="L386" s="420"/>
    </row>
    <row r="387" spans="1:12" ht="12.75">
      <c r="A387" s="425"/>
      <c r="B387" s="192"/>
      <c r="C387" s="192"/>
      <c r="D387" s="442"/>
      <c r="E387" s="190"/>
      <c r="F387" s="184"/>
      <c r="G387" s="67"/>
      <c r="H387" s="65"/>
      <c r="I387" s="199"/>
      <c r="J387" s="188"/>
      <c r="K387" s="231"/>
      <c r="L387" s="420"/>
    </row>
    <row r="388" spans="1:12" ht="12.75">
      <c r="A388" s="425"/>
      <c r="B388" s="192"/>
      <c r="C388" s="192"/>
      <c r="D388" s="442"/>
      <c r="E388" s="190"/>
      <c r="F388" s="193"/>
      <c r="G388" s="67"/>
      <c r="H388" s="67"/>
      <c r="I388" s="184"/>
      <c r="J388" s="184"/>
      <c r="K388" s="184"/>
      <c r="L388" s="420"/>
    </row>
    <row r="389" spans="1:12" ht="12.75">
      <c r="A389" s="426"/>
      <c r="B389" s="192"/>
      <c r="C389" s="192"/>
      <c r="D389" s="442"/>
      <c r="E389" s="190"/>
      <c r="F389" s="184"/>
      <c r="G389" s="184"/>
      <c r="H389" s="188"/>
      <c r="I389" s="189"/>
      <c r="J389" s="198"/>
      <c r="K389" s="119">
        <v>1</v>
      </c>
      <c r="L389" s="420"/>
    </row>
    <row r="390" spans="1:12" ht="12.75">
      <c r="A390" s="192"/>
      <c r="B390" s="192"/>
      <c r="C390" s="192"/>
      <c r="D390" s="191"/>
      <c r="E390" s="1"/>
      <c r="F390" s="1"/>
      <c r="G390" s="56"/>
      <c r="H390" s="1"/>
      <c r="I390" s="1"/>
      <c r="J390" s="1"/>
      <c r="K390" s="1"/>
      <c r="L390" s="420"/>
    </row>
    <row r="391" spans="1:12">
      <c r="A391" s="412" t="s">
        <v>53</v>
      </c>
      <c r="B391" s="192"/>
      <c r="C391" s="192"/>
      <c r="D391" s="444" t="s">
        <v>210</v>
      </c>
      <c r="E391" s="190"/>
      <c r="F391" s="194"/>
      <c r="G391" s="193"/>
      <c r="H391" s="187"/>
      <c r="I391" s="184"/>
      <c r="J391" s="184"/>
      <c r="K391" s="184"/>
      <c r="L391" s="420"/>
    </row>
    <row r="392" spans="1:12" ht="12.75">
      <c r="A392" s="438"/>
      <c r="B392" s="192"/>
      <c r="C392" s="192"/>
      <c r="D392" s="444"/>
      <c r="E392" s="190"/>
      <c r="F392" s="196"/>
      <c r="G392" s="184"/>
      <c r="H392" s="188"/>
      <c r="I392" s="189"/>
      <c r="J392" s="198"/>
      <c r="K392" s="202"/>
      <c r="L392" s="420"/>
    </row>
    <row r="393" spans="1:12" ht="12.75">
      <c r="A393" s="438"/>
      <c r="B393" s="192"/>
      <c r="C393" s="192"/>
      <c r="D393" s="444"/>
      <c r="E393" s="190"/>
      <c r="F393" s="196"/>
      <c r="G393" s="184"/>
      <c r="H393" s="200"/>
      <c r="I393" s="201"/>
      <c r="J393" s="188"/>
      <c r="K393" s="200"/>
      <c r="L393" s="420"/>
    </row>
    <row r="394" spans="1:12">
      <c r="A394" s="438"/>
      <c r="B394" s="192"/>
      <c r="C394" s="192"/>
      <c r="D394" s="444"/>
      <c r="E394" s="190"/>
      <c r="F394" s="194"/>
      <c r="G394" s="193"/>
      <c r="H394" s="187"/>
      <c r="I394" s="184"/>
      <c r="J394" s="184"/>
      <c r="K394" s="184"/>
      <c r="L394" s="420"/>
    </row>
    <row r="395" spans="1:12" ht="12.75">
      <c r="A395" s="438"/>
      <c r="B395" s="192"/>
      <c r="C395" s="192"/>
      <c r="D395" s="444"/>
      <c r="E395" s="190"/>
      <c r="F395" s="196"/>
      <c r="G395" s="67"/>
      <c r="H395" s="65"/>
      <c r="I395" s="199"/>
      <c r="J395" s="188"/>
      <c r="L395" s="420"/>
    </row>
    <row r="396" spans="1:12" ht="12.75">
      <c r="A396" s="438"/>
      <c r="B396" s="192"/>
      <c r="C396" s="192"/>
      <c r="D396" s="444"/>
      <c r="E396" s="184"/>
      <c r="F396" s="196"/>
      <c r="G396" s="67"/>
      <c r="H396" s="67"/>
      <c r="I396" s="184"/>
      <c r="J396" s="184"/>
      <c r="K396" s="184"/>
      <c r="L396" s="420"/>
    </row>
    <row r="397" spans="1:12" ht="12.75">
      <c r="A397" s="438"/>
      <c r="B397" s="192"/>
      <c r="C397" s="192"/>
      <c r="D397" s="444"/>
      <c r="E397" s="190"/>
      <c r="F397" s="194"/>
      <c r="G397" s="184"/>
      <c r="H397" s="188"/>
      <c r="I397" s="189"/>
      <c r="J397" s="198"/>
      <c r="K397" s="197"/>
      <c r="L397" s="420"/>
    </row>
    <row r="398" spans="1:12" ht="12.75">
      <c r="A398" s="438"/>
      <c r="B398" s="192"/>
      <c r="C398" s="192"/>
      <c r="D398" s="444"/>
      <c r="E398" s="190"/>
      <c r="F398" s="196"/>
      <c r="G398" s="184"/>
      <c r="H398" s="188"/>
      <c r="I398" s="189"/>
      <c r="J398" s="428"/>
      <c r="K398" s="428"/>
      <c r="L398" s="420"/>
    </row>
    <row r="399" spans="1:12">
      <c r="A399" s="438"/>
      <c r="B399" s="1"/>
      <c r="C399" s="1"/>
      <c r="D399" s="444"/>
      <c r="E399" s="1"/>
      <c r="F399" s="72"/>
      <c r="G399" s="1"/>
      <c r="H399" s="1"/>
      <c r="I399" s="1"/>
      <c r="J399" s="1"/>
      <c r="K399" s="1"/>
      <c r="L399" s="420"/>
    </row>
    <row r="400" spans="1:12" ht="12.75">
      <c r="A400" s="416"/>
      <c r="D400" s="444"/>
      <c r="E400" s="1"/>
      <c r="K400" s="119">
        <v>6</v>
      </c>
      <c r="L400" s="420"/>
    </row>
    <row r="401" spans="1:12" ht="12.75">
      <c r="A401" s="192"/>
      <c r="B401" s="192"/>
      <c r="C401" s="192"/>
      <c r="D401" s="195"/>
      <c r="E401" s="190"/>
      <c r="F401" s="194"/>
      <c r="G401" s="193"/>
      <c r="H401" s="187"/>
      <c r="I401" s="184"/>
      <c r="J401" s="184"/>
      <c r="K401" s="119"/>
      <c r="L401" s="420"/>
    </row>
    <row r="402" spans="1:12" ht="12.75">
      <c r="A402" s="412" t="s">
        <v>54</v>
      </c>
      <c r="B402" s="192"/>
      <c r="C402" s="192"/>
      <c r="D402" s="440" t="s">
        <v>73</v>
      </c>
      <c r="E402" s="190"/>
      <c r="F402" s="196"/>
      <c r="G402" s="184"/>
      <c r="H402" s="188"/>
      <c r="I402" s="189"/>
      <c r="J402" s="428"/>
      <c r="K402" s="428"/>
      <c r="L402" s="420"/>
    </row>
    <row r="403" spans="1:12">
      <c r="A403" s="438"/>
      <c r="B403" s="1"/>
      <c r="C403" s="1"/>
      <c r="D403" s="440"/>
      <c r="E403" s="1"/>
      <c r="F403" s="72"/>
      <c r="G403" s="1"/>
      <c r="H403" s="1"/>
      <c r="I403" s="1"/>
      <c r="J403" s="1"/>
      <c r="K403" s="1"/>
      <c r="L403" s="420"/>
    </row>
    <row r="404" spans="1:12">
      <c r="A404" s="438"/>
      <c r="D404" s="440"/>
      <c r="E404" s="1"/>
      <c r="L404" s="420"/>
    </row>
    <row r="405" spans="1:12" ht="12.75">
      <c r="A405" s="416"/>
      <c r="B405" s="192"/>
      <c r="C405" s="192"/>
      <c r="D405" s="440"/>
      <c r="E405" s="190"/>
      <c r="F405" s="194"/>
      <c r="G405" s="193"/>
      <c r="H405" s="187"/>
      <c r="I405" s="184"/>
      <c r="J405" s="184"/>
      <c r="K405" s="119">
        <v>4</v>
      </c>
      <c r="L405" s="420"/>
    </row>
    <row r="406" spans="1:12" ht="12.75">
      <c r="A406" s="192"/>
      <c r="B406" s="192"/>
      <c r="C406" s="192"/>
      <c r="D406" s="191"/>
      <c r="E406" s="190"/>
      <c r="F406" s="196"/>
      <c r="G406" s="184"/>
      <c r="H406" s="188"/>
      <c r="I406" s="189"/>
      <c r="J406" s="428"/>
      <c r="K406" s="428"/>
      <c r="L406" s="420"/>
    </row>
    <row r="407" spans="1:12">
      <c r="A407" s="412" t="s">
        <v>55</v>
      </c>
      <c r="B407" s="1"/>
      <c r="C407" s="1"/>
      <c r="D407" s="409" t="s">
        <v>209</v>
      </c>
      <c r="E407" s="1"/>
      <c r="K407" s="1"/>
      <c r="L407" s="420"/>
    </row>
    <row r="408" spans="1:12">
      <c r="A408" s="438"/>
      <c r="B408" s="1"/>
      <c r="C408" s="1"/>
      <c r="D408" s="410"/>
      <c r="E408" s="1"/>
      <c r="K408" s="1"/>
      <c r="L408" s="420"/>
    </row>
    <row r="409" spans="1:12">
      <c r="A409" s="438"/>
      <c r="B409" s="1"/>
      <c r="C409" s="1"/>
      <c r="D409" s="410"/>
      <c r="E409" s="1"/>
      <c r="F409" s="1"/>
      <c r="G409" s="1"/>
      <c r="H409" s="1"/>
      <c r="I409" s="1"/>
      <c r="J409" s="1"/>
      <c r="K409" s="1"/>
      <c r="L409" s="420"/>
    </row>
    <row r="410" spans="1:12">
      <c r="A410" s="416"/>
      <c r="B410" s="1"/>
      <c r="C410" s="1"/>
      <c r="D410" s="410"/>
      <c r="E410" s="1"/>
      <c r="F410" s="1"/>
      <c r="G410" s="1"/>
      <c r="H410" s="56"/>
      <c r="I410" s="1"/>
      <c r="J410" s="1"/>
      <c r="K410" s="1"/>
      <c r="L410" s="420"/>
    </row>
    <row r="411" spans="1:12" ht="12.75">
      <c r="A411" s="186"/>
      <c r="B411" s="1"/>
      <c r="C411" s="1"/>
      <c r="D411" s="411"/>
      <c r="E411" s="1"/>
      <c r="F411" s="1"/>
      <c r="G411" s="1"/>
      <c r="H411" s="56"/>
      <c r="I411" s="1"/>
      <c r="J411" s="1"/>
      <c r="K411" s="119">
        <v>6</v>
      </c>
      <c r="L411" s="420"/>
    </row>
    <row r="412" spans="1:12" ht="18.75" customHeight="1">
      <c r="A412" s="1"/>
      <c r="B412" s="149"/>
      <c r="C412" s="149"/>
      <c r="D412" s="183"/>
      <c r="E412" s="149"/>
      <c r="F412" s="149"/>
      <c r="G412" s="150"/>
      <c r="H412" s="174"/>
      <c r="I412" s="150"/>
      <c r="J412" s="150"/>
      <c r="K412" s="1"/>
      <c r="L412" s="420"/>
    </row>
    <row r="413" spans="1:12" ht="15.75" customHeight="1">
      <c r="A413" s="216"/>
      <c r="B413" s="216"/>
      <c r="C413" s="216"/>
      <c r="D413" s="216"/>
      <c r="E413" s="216"/>
      <c r="F413" s="216"/>
      <c r="G413" s="216"/>
      <c r="H413" s="216"/>
      <c r="I413" s="216"/>
      <c r="J413" s="175"/>
      <c r="K413" s="175"/>
      <c r="L413" s="169"/>
    </row>
    <row r="414" spans="1:12" ht="15" customHeight="1">
      <c r="A414" s="216"/>
      <c r="B414" s="216"/>
      <c r="C414" s="216"/>
      <c r="D414" s="221"/>
      <c r="E414" s="216"/>
      <c r="F414" s="216"/>
      <c r="G414" s="216"/>
      <c r="H414" s="216"/>
      <c r="I414" s="216"/>
      <c r="J414" s="216"/>
      <c r="K414" s="216"/>
      <c r="L414" s="169"/>
    </row>
    <row r="415" spans="1:12" ht="15" customHeight="1">
      <c r="A415" s="216"/>
      <c r="B415" s="216"/>
      <c r="C415" s="216"/>
      <c r="D415" s="221"/>
      <c r="E415" s="216"/>
      <c r="F415" s="216"/>
      <c r="G415" s="216"/>
      <c r="H415" s="216"/>
      <c r="I415" s="216"/>
      <c r="J415" s="216"/>
      <c r="K415" s="216"/>
      <c r="L415" s="169"/>
    </row>
    <row r="416" spans="1:12" ht="16.5" customHeight="1">
      <c r="A416" s="216"/>
      <c r="B416" s="216"/>
      <c r="C416" s="216"/>
      <c r="D416" s="221"/>
      <c r="E416" s="216"/>
      <c r="F416" s="216"/>
      <c r="G416" s="216"/>
      <c r="H416" s="216"/>
      <c r="I416" s="216"/>
      <c r="J416" s="216"/>
      <c r="K416" s="216"/>
      <c r="L416" s="169"/>
    </row>
    <row r="417" spans="1:12" ht="15.75" customHeight="1">
      <c r="A417" s="216"/>
      <c r="B417" s="216"/>
      <c r="C417" s="216"/>
      <c r="D417" s="221"/>
      <c r="E417" s="216"/>
      <c r="F417" s="216"/>
      <c r="G417" s="216"/>
      <c r="H417" s="216"/>
      <c r="I417" s="216"/>
      <c r="J417" s="216"/>
      <c r="K417" s="216"/>
      <c r="L417" s="169"/>
    </row>
    <row r="418" spans="1:12" ht="12" customHeight="1">
      <c r="D418" s="221"/>
    </row>
    <row r="419" spans="1:12" ht="15.75">
      <c r="C419" s="4" t="s">
        <v>1</v>
      </c>
      <c r="D419" s="431" t="s">
        <v>2</v>
      </c>
      <c r="E419" s="431"/>
      <c r="F419" s="220"/>
      <c r="G419" s="220" t="s">
        <v>3</v>
      </c>
      <c r="H419" s="220"/>
      <c r="J419" s="17"/>
      <c r="K419" s="17"/>
      <c r="L419" s="218"/>
    </row>
    <row r="420" spans="1:12" ht="12.75">
      <c r="C420" t="s">
        <v>4</v>
      </c>
      <c r="D420" s="432"/>
      <c r="E420" s="432"/>
      <c r="F420" s="432"/>
      <c r="J420" s="17"/>
      <c r="K420" s="17"/>
      <c r="L420" s="218"/>
    </row>
    <row r="421" spans="1:12" ht="12.75">
      <c r="C421" t="s">
        <v>5</v>
      </c>
      <c r="D421" s="433" t="s">
        <v>6</v>
      </c>
      <c r="E421" s="433"/>
      <c r="F421" s="13"/>
      <c r="G421" s="13" t="s">
        <v>7</v>
      </c>
      <c r="H421" s="13"/>
      <c r="I421" s="9"/>
      <c r="J421" s="176"/>
      <c r="K421" s="176"/>
      <c r="L421" s="218"/>
    </row>
    <row r="422" spans="1:12">
      <c r="D422" s="434" t="s">
        <v>8</v>
      </c>
      <c r="E422" s="434"/>
      <c r="F422" s="10"/>
      <c r="G422" s="10"/>
      <c r="H422" s="10"/>
      <c r="I422" s="9"/>
      <c r="J422" s="11"/>
      <c r="K422" s="11"/>
      <c r="L422" s="218"/>
    </row>
    <row r="423" spans="1:12" ht="15">
      <c r="D423" s="13"/>
      <c r="G423" s="435" t="s">
        <v>9</v>
      </c>
      <c r="H423" s="435"/>
      <c r="I423" s="435"/>
      <c r="J423" s="219" t="s">
        <v>19</v>
      </c>
      <c r="K423" s="17"/>
      <c r="L423" s="218"/>
    </row>
    <row r="424" spans="1:12" ht="15">
      <c r="G424" s="14"/>
      <c r="J424" s="17"/>
      <c r="K424" s="17"/>
      <c r="L424" s="218"/>
    </row>
    <row r="425" spans="1:12" ht="15">
      <c r="A425" s="17"/>
      <c r="B425" s="17"/>
      <c r="C425" s="17"/>
      <c r="D425" s="17"/>
      <c r="G425" s="14"/>
      <c r="J425" s="17"/>
      <c r="K425" s="17"/>
      <c r="L425" s="218"/>
    </row>
    <row r="426" spans="1:12" ht="15">
      <c r="A426" s="17"/>
      <c r="B426" s="17"/>
      <c r="C426" s="17"/>
      <c r="D426" s="436" t="s">
        <v>10</v>
      </c>
      <c r="E426" s="436"/>
      <c r="F426" s="19"/>
      <c r="G426" s="14"/>
      <c r="H426" s="437"/>
      <c r="I426" s="437"/>
      <c r="J426" s="17"/>
      <c r="K426" s="17"/>
      <c r="L426" s="218"/>
    </row>
    <row r="427" spans="1:12" ht="30">
      <c r="A427" s="17"/>
      <c r="B427" s="17"/>
      <c r="C427" s="17"/>
      <c r="D427" s="13"/>
      <c r="E427" s="17"/>
      <c r="F427" s="17"/>
      <c r="G427" s="14"/>
      <c r="I427" s="21"/>
      <c r="J427" s="17"/>
      <c r="K427" s="17"/>
      <c r="L427" s="216"/>
    </row>
    <row r="428" spans="1:12" ht="30">
      <c r="A428" s="17"/>
      <c r="B428" s="17"/>
      <c r="C428" s="17"/>
      <c r="D428" s="13"/>
      <c r="E428" s="17"/>
      <c r="F428" s="17"/>
      <c r="G428" s="14"/>
      <c r="H428" s="217"/>
      <c r="J428" s="17"/>
      <c r="K428" s="17"/>
      <c r="L428" s="216"/>
    </row>
    <row r="429" spans="1:12">
      <c r="A429" s="418" t="s">
        <v>0</v>
      </c>
      <c r="B429" s="418"/>
      <c r="C429" s="418"/>
      <c r="D429" s="418" t="s">
        <v>11</v>
      </c>
      <c r="E429" s="418" t="s">
        <v>12</v>
      </c>
      <c r="F429" s="429" t="s">
        <v>13</v>
      </c>
      <c r="G429" s="429" t="s">
        <v>13</v>
      </c>
      <c r="H429" s="429" t="s">
        <v>14</v>
      </c>
      <c r="I429" s="418" t="s">
        <v>15</v>
      </c>
      <c r="J429" s="418" t="s">
        <v>16</v>
      </c>
      <c r="K429" s="419" t="s">
        <v>17</v>
      </c>
      <c r="L429" s="418" t="s">
        <v>18</v>
      </c>
    </row>
    <row r="430" spans="1:12">
      <c r="A430" s="418"/>
      <c r="B430" s="418"/>
      <c r="C430" s="418"/>
      <c r="D430" s="418"/>
      <c r="E430" s="418"/>
      <c r="F430" s="430"/>
      <c r="G430" s="430"/>
      <c r="H430" s="430"/>
      <c r="I430" s="418"/>
      <c r="J430" s="418"/>
      <c r="K430" s="418"/>
      <c r="L430" s="418"/>
    </row>
    <row r="431" spans="1:12" ht="12" customHeight="1">
      <c r="A431" s="424" t="s">
        <v>76</v>
      </c>
      <c r="B431" s="412"/>
      <c r="C431" s="413"/>
      <c r="D431" s="409" t="s">
        <v>208</v>
      </c>
      <c r="E431" s="215"/>
      <c r="F431" s="1"/>
      <c r="G431" s="1"/>
      <c r="H431" s="1"/>
      <c r="I431" s="1"/>
      <c r="J431" s="1"/>
      <c r="K431" s="184"/>
      <c r="L431" s="439"/>
    </row>
    <row r="432" spans="1:12" ht="12" customHeight="1">
      <c r="A432" s="425"/>
      <c r="B432" s="438"/>
      <c r="C432" s="415"/>
      <c r="D432" s="410"/>
      <c r="E432" s="214"/>
      <c r="F432" s="1"/>
      <c r="G432" s="1"/>
      <c r="H432" s="1"/>
      <c r="I432" s="1"/>
      <c r="J432" s="1"/>
      <c r="K432" s="184"/>
      <c r="L432" s="420"/>
    </row>
    <row r="433" spans="1:12" ht="12.75">
      <c r="A433" s="425"/>
      <c r="B433" s="438"/>
      <c r="C433" s="415"/>
      <c r="D433" s="410"/>
      <c r="E433" s="214"/>
      <c r="F433" s="1"/>
      <c r="G433" s="1"/>
      <c r="H433" s="1"/>
      <c r="I433" s="1"/>
      <c r="J433" s="1"/>
      <c r="K433" s="200"/>
      <c r="L433" s="420"/>
    </row>
    <row r="434" spans="1:12" ht="12.75">
      <c r="A434" s="425"/>
      <c r="B434" s="438"/>
      <c r="C434" s="415"/>
      <c r="D434" s="410"/>
      <c r="E434" s="214"/>
      <c r="F434" s="184"/>
      <c r="G434" s="184"/>
      <c r="H434" s="149"/>
      <c r="I434" s="149"/>
      <c r="J434" s="149"/>
      <c r="K434" s="200"/>
      <c r="L434" s="420"/>
    </row>
    <row r="435" spans="1:12" ht="12.75">
      <c r="A435" s="426"/>
      <c r="B435" s="416"/>
      <c r="C435" s="417"/>
      <c r="D435" s="411"/>
      <c r="E435" s="214"/>
      <c r="F435" s="184"/>
      <c r="G435" s="66"/>
      <c r="H435" s="66"/>
      <c r="I435" s="189"/>
      <c r="J435" s="224"/>
      <c r="K435" s="119">
        <v>4</v>
      </c>
      <c r="L435" s="420"/>
    </row>
    <row r="436" spans="1:12" ht="12.75">
      <c r="A436" s="184"/>
      <c r="B436" s="184"/>
      <c r="C436" s="184"/>
      <c r="D436" s="190"/>
      <c r="E436" s="214"/>
      <c r="F436" s="213"/>
      <c r="G436" s="66"/>
      <c r="H436" s="66"/>
      <c r="I436" s="212"/>
      <c r="J436" s="149"/>
      <c r="K436" s="149"/>
      <c r="L436" s="420"/>
    </row>
    <row r="437" spans="1:12" ht="12.75">
      <c r="A437" s="184"/>
      <c r="B437" s="184"/>
      <c r="C437" s="184"/>
      <c r="D437" s="190"/>
      <c r="E437" s="204"/>
      <c r="F437" s="149"/>
      <c r="G437" s="149"/>
      <c r="H437" s="149"/>
      <c r="I437" s="149"/>
      <c r="J437" s="149"/>
      <c r="K437" s="122"/>
      <c r="L437" s="420"/>
    </row>
    <row r="438" spans="1:12">
      <c r="A438" s="424" t="s">
        <v>77</v>
      </c>
      <c r="B438" s="412"/>
      <c r="C438" s="413"/>
      <c r="D438" s="440" t="s">
        <v>207</v>
      </c>
      <c r="E438" s="214"/>
      <c r="F438" s="1"/>
      <c r="G438" s="1"/>
      <c r="H438" s="1"/>
      <c r="I438" s="1"/>
      <c r="J438" s="1"/>
      <c r="K438" s="1"/>
      <c r="L438" s="420"/>
    </row>
    <row r="439" spans="1:12">
      <c r="A439" s="425"/>
      <c r="B439" s="438"/>
      <c r="C439" s="415"/>
      <c r="D439" s="440"/>
      <c r="E439" s="214"/>
      <c r="F439" s="1"/>
      <c r="G439" s="1"/>
      <c r="H439" s="1"/>
      <c r="I439" s="1"/>
      <c r="J439" s="1"/>
      <c r="K439" s="1"/>
      <c r="L439" s="420"/>
    </row>
    <row r="440" spans="1:12" ht="12.75">
      <c r="A440" s="425"/>
      <c r="B440" s="438"/>
      <c r="C440" s="415"/>
      <c r="D440" s="440"/>
      <c r="E440" s="214"/>
      <c r="F440" s="184"/>
      <c r="G440" s="184"/>
      <c r="H440" s="200"/>
      <c r="I440" s="199"/>
      <c r="J440" s="188"/>
      <c r="K440" s="200"/>
      <c r="L440" s="420"/>
    </row>
    <row r="441" spans="1:12" ht="12.75">
      <c r="A441" s="425"/>
      <c r="B441" s="438"/>
      <c r="C441" s="415"/>
      <c r="D441" s="440"/>
      <c r="E441" s="214"/>
      <c r="F441" s="184"/>
      <c r="G441" s="66"/>
      <c r="H441" s="66"/>
      <c r="I441" s="149"/>
      <c r="J441" s="149"/>
      <c r="K441" s="200"/>
      <c r="L441" s="420"/>
    </row>
    <row r="442" spans="1:12" ht="12.75">
      <c r="A442" s="425"/>
      <c r="B442" s="438"/>
      <c r="C442" s="415"/>
      <c r="D442" s="440"/>
      <c r="E442" s="214"/>
      <c r="F442" s="184"/>
      <c r="G442" s="66"/>
      <c r="H442" s="66"/>
      <c r="I442" s="189"/>
      <c r="J442" s="428"/>
      <c r="K442" s="428"/>
      <c r="L442" s="420"/>
    </row>
    <row r="443" spans="1:12" ht="12.75">
      <c r="A443" s="426"/>
      <c r="B443" s="416"/>
      <c r="C443" s="417"/>
      <c r="D443" s="440"/>
      <c r="E443" s="184"/>
      <c r="F443" s="184"/>
      <c r="G443" s="184"/>
      <c r="H443" s="188"/>
      <c r="I443" s="189"/>
      <c r="J443" s="1"/>
      <c r="K443" s="232">
        <v>1</v>
      </c>
      <c r="L443" s="420"/>
    </row>
    <row r="444" spans="1:12" ht="12.75">
      <c r="A444" s="210"/>
      <c r="B444" s="207"/>
      <c r="C444" s="206"/>
      <c r="D444" s="211"/>
      <c r="E444" s="184"/>
      <c r="F444" s="184"/>
      <c r="G444" s="184"/>
      <c r="H444" s="188"/>
      <c r="I444" s="189"/>
      <c r="J444" s="1"/>
      <c r="K444" s="208"/>
      <c r="L444" s="420"/>
    </row>
    <row r="445" spans="1:12">
      <c r="A445" s="424" t="s">
        <v>78</v>
      </c>
      <c r="B445" s="207"/>
      <c r="C445" s="206"/>
      <c r="D445" s="409" t="s">
        <v>206</v>
      </c>
      <c r="E445" s="184"/>
      <c r="F445" s="1"/>
      <c r="G445" s="1"/>
      <c r="H445" s="1"/>
      <c r="I445" s="1"/>
      <c r="J445" s="1"/>
      <c r="K445" s="1"/>
      <c r="L445" s="420"/>
    </row>
    <row r="446" spans="1:12">
      <c r="A446" s="425"/>
      <c r="B446" s="207"/>
      <c r="C446" s="206"/>
      <c r="D446" s="410"/>
      <c r="E446" s="184"/>
      <c r="F446" s="1"/>
      <c r="G446" s="1"/>
      <c r="H446" s="1"/>
      <c r="I446" s="1"/>
      <c r="J446" s="1"/>
      <c r="K446" s="1"/>
      <c r="L446" s="420"/>
    </row>
    <row r="447" spans="1:12" ht="12.75">
      <c r="A447" s="425"/>
      <c r="B447" s="207"/>
      <c r="C447" s="206"/>
      <c r="D447" s="410"/>
      <c r="E447" s="184"/>
      <c r="F447" s="184"/>
      <c r="G447" s="184"/>
      <c r="H447" s="1"/>
      <c r="I447" s="1"/>
      <c r="J447" s="1"/>
      <c r="K447" s="208"/>
      <c r="L447" s="420"/>
    </row>
    <row r="448" spans="1:12" ht="12.75">
      <c r="A448" s="425"/>
      <c r="B448" s="207"/>
      <c r="C448" s="206"/>
      <c r="D448" s="410"/>
      <c r="E448" s="184"/>
      <c r="F448" s="184"/>
      <c r="G448" s="184"/>
      <c r="H448" s="1"/>
      <c r="I448" s="1"/>
      <c r="J448" s="1"/>
      <c r="K448" s="208"/>
      <c r="L448" s="420"/>
    </row>
    <row r="449" spans="1:12" ht="12.75">
      <c r="A449" s="426"/>
      <c r="B449" s="207"/>
      <c r="C449" s="206"/>
      <c r="D449" s="411"/>
      <c r="E449" s="184"/>
      <c r="F449" s="184"/>
      <c r="G449" s="184"/>
      <c r="H449" s="1"/>
      <c r="I449" s="1"/>
      <c r="J449" s="1"/>
      <c r="K449" s="232">
        <v>1</v>
      </c>
      <c r="L449" s="420"/>
    </row>
    <row r="450" spans="1:12" ht="12.75">
      <c r="A450" s="210"/>
      <c r="B450" s="207"/>
      <c r="C450" s="206"/>
      <c r="D450" s="209"/>
      <c r="E450" s="184"/>
      <c r="F450" s="184"/>
      <c r="G450" s="184"/>
      <c r="H450" s="188"/>
      <c r="I450" s="189"/>
      <c r="J450" s="1"/>
      <c r="K450" s="208"/>
      <c r="L450" s="420"/>
    </row>
    <row r="451" spans="1:12" ht="12.75">
      <c r="A451" s="424" t="s">
        <v>79</v>
      </c>
      <c r="B451" s="207"/>
      <c r="C451" s="206"/>
      <c r="D451" s="409" t="s">
        <v>205</v>
      </c>
      <c r="E451" s="184"/>
      <c r="F451" s="184"/>
      <c r="G451" s="1"/>
      <c r="H451" s="1"/>
      <c r="I451" s="1"/>
      <c r="J451" s="1"/>
      <c r="K451" s="208"/>
      <c r="L451" s="420"/>
    </row>
    <row r="452" spans="1:12">
      <c r="A452" s="425"/>
      <c r="B452" s="207"/>
      <c r="C452" s="206"/>
      <c r="D452" s="410"/>
      <c r="E452" s="184"/>
      <c r="F452" s="184"/>
      <c r="G452" s="184"/>
      <c r="H452" s="1"/>
      <c r="I452" s="1"/>
      <c r="L452" s="420"/>
    </row>
    <row r="453" spans="1:12">
      <c r="A453" s="425"/>
      <c r="B453" s="207"/>
      <c r="C453" s="206"/>
      <c r="D453" s="410"/>
      <c r="E453" s="184"/>
      <c r="F453" s="184"/>
      <c r="G453" s="184"/>
      <c r="H453" s="1"/>
      <c r="I453" s="1"/>
      <c r="J453" s="1"/>
      <c r="L453" s="420"/>
    </row>
    <row r="454" spans="1:12" ht="12.75">
      <c r="A454" s="426"/>
      <c r="B454" s="207"/>
      <c r="C454" s="206"/>
      <c r="D454" s="411"/>
      <c r="E454" s="184"/>
      <c r="F454" s="184"/>
      <c r="G454" s="184"/>
      <c r="H454" s="1"/>
      <c r="I454" s="1"/>
      <c r="J454" s="1"/>
      <c r="K454" s="119">
        <v>1</v>
      </c>
      <c r="L454" s="420"/>
    </row>
    <row r="455" spans="1:12" ht="12.75">
      <c r="A455" s="184"/>
      <c r="B455" s="184"/>
      <c r="C455" s="184"/>
      <c r="D455" s="205"/>
      <c r="E455" s="204"/>
      <c r="F455" s="188"/>
      <c r="G455" s="188"/>
      <c r="H455" s="188"/>
      <c r="I455" s="188"/>
      <c r="J455" s="203"/>
      <c r="K455" s="200"/>
      <c r="L455" s="420"/>
    </row>
    <row r="456" spans="1:12">
      <c r="A456" s="424" t="s">
        <v>80</v>
      </c>
      <c r="B456" s="412"/>
      <c r="C456" s="413"/>
      <c r="D456" s="441" t="s">
        <v>204</v>
      </c>
      <c r="E456" s="214"/>
      <c r="L456" s="420"/>
    </row>
    <row r="457" spans="1:12">
      <c r="A457" s="425"/>
      <c r="B457" s="438"/>
      <c r="C457" s="415"/>
      <c r="D457" s="442"/>
      <c r="E457" s="214"/>
      <c r="F457" s="184"/>
      <c r="G457" s="184"/>
      <c r="H457" s="184"/>
      <c r="I457" s="184"/>
      <c r="J457" s="184"/>
      <c r="K457" s="184"/>
      <c r="L457" s="420"/>
    </row>
    <row r="458" spans="1:12" ht="12.75">
      <c r="A458" s="425"/>
      <c r="B458" s="438"/>
      <c r="C458" s="415"/>
      <c r="D458" s="442"/>
      <c r="E458" s="214"/>
      <c r="F458" s="184"/>
      <c r="G458" s="66"/>
      <c r="H458" s="66"/>
      <c r="I458" s="199"/>
      <c r="J458" s="188"/>
      <c r="K458" s="200"/>
      <c r="L458" s="420"/>
    </row>
    <row r="459" spans="1:12" ht="12.75">
      <c r="A459" s="425"/>
      <c r="B459" s="438"/>
      <c r="C459" s="415"/>
      <c r="D459" s="442"/>
      <c r="E459" s="214"/>
      <c r="F459" s="184"/>
      <c r="G459" s="66"/>
      <c r="H459" s="66"/>
      <c r="I459" s="149"/>
      <c r="J459" s="149"/>
      <c r="K459" s="200"/>
      <c r="L459" s="420"/>
    </row>
    <row r="460" spans="1:12" ht="12.75">
      <c r="A460" s="425"/>
      <c r="B460" s="438"/>
      <c r="C460" s="415"/>
      <c r="D460" s="442"/>
      <c r="E460" s="214"/>
      <c r="F460" s="184"/>
      <c r="G460" s="184"/>
      <c r="H460" s="188"/>
      <c r="I460" s="189"/>
      <c r="J460" s="1"/>
      <c r="K460" s="119">
        <v>1</v>
      </c>
      <c r="L460" s="420"/>
    </row>
    <row r="461" spans="1:12" ht="12.75">
      <c r="A461" s="426"/>
      <c r="B461" s="416"/>
      <c r="C461" s="417"/>
      <c r="D461" s="443"/>
      <c r="E461" s="184"/>
      <c r="F461" s="184"/>
      <c r="G461" s="184"/>
      <c r="H461" s="188"/>
      <c r="I461" s="189"/>
      <c r="J461" s="427"/>
      <c r="K461" s="427"/>
      <c r="L461" s="420"/>
    </row>
    <row r="462" spans="1:12" ht="12.75">
      <c r="A462" s="192"/>
      <c r="B462" s="192"/>
      <c r="C462" s="192"/>
      <c r="D462" s="183"/>
      <c r="E462" s="184"/>
      <c r="F462" s="223"/>
      <c r="G462" s="223"/>
      <c r="H462" s="184"/>
      <c r="I462" s="184"/>
      <c r="J462" s="184"/>
      <c r="K462" s="184"/>
      <c r="L462" s="420"/>
    </row>
    <row r="463" spans="1:12">
      <c r="A463" s="424" t="s">
        <v>81</v>
      </c>
      <c r="B463" s="192"/>
      <c r="C463" s="192"/>
      <c r="D463" s="441" t="s">
        <v>203</v>
      </c>
      <c r="E463" s="190"/>
      <c r="L463" s="420"/>
    </row>
    <row r="464" spans="1:12">
      <c r="A464" s="425"/>
      <c r="B464" s="192"/>
      <c r="C464" s="192"/>
      <c r="D464" s="442"/>
      <c r="E464" s="190"/>
      <c r="L464" s="420"/>
    </row>
    <row r="465" spans="1:12" ht="12.75">
      <c r="A465" s="425"/>
      <c r="B465" s="192"/>
      <c r="C465" s="192"/>
      <c r="D465" s="442"/>
      <c r="E465" s="190"/>
      <c r="F465" s="184"/>
      <c r="G465" s="67"/>
      <c r="H465" s="65"/>
      <c r="I465" s="199"/>
      <c r="J465" s="188"/>
      <c r="K465" s="231"/>
      <c r="L465" s="420"/>
    </row>
    <row r="466" spans="1:12" ht="12.75">
      <c r="A466" s="425"/>
      <c r="B466" s="192"/>
      <c r="C466" s="192"/>
      <c r="D466" s="442"/>
      <c r="E466" s="190"/>
      <c r="F466" s="193"/>
      <c r="G466" s="67"/>
      <c r="H466" s="67"/>
      <c r="I466" s="184"/>
      <c r="J466" s="184"/>
      <c r="K466" s="184"/>
      <c r="L466" s="420"/>
    </row>
    <row r="467" spans="1:12" ht="12.75">
      <c r="A467" s="426"/>
      <c r="B467" s="192"/>
      <c r="C467" s="192"/>
      <c r="D467" s="442"/>
      <c r="E467" s="190"/>
      <c r="F467" s="184"/>
      <c r="G467" s="184"/>
      <c r="H467" s="188"/>
      <c r="I467" s="189"/>
      <c r="J467" s="198"/>
      <c r="K467" s="119">
        <v>4</v>
      </c>
      <c r="L467" s="420"/>
    </row>
    <row r="468" spans="1:12" ht="12.75">
      <c r="A468" s="192"/>
      <c r="B468" s="192"/>
      <c r="C468" s="192"/>
      <c r="D468" s="191"/>
      <c r="E468" s="1"/>
      <c r="F468" s="1"/>
      <c r="G468" s="56"/>
      <c r="H468" s="1"/>
      <c r="I468" s="1"/>
      <c r="J468" s="1"/>
      <c r="K468" s="1"/>
      <c r="L468" s="420"/>
    </row>
    <row r="469" spans="1:12">
      <c r="A469" s="412" t="s">
        <v>63</v>
      </c>
      <c r="B469" s="192"/>
      <c r="C469" s="192"/>
      <c r="D469" s="444" t="s">
        <v>202</v>
      </c>
      <c r="E469" s="190"/>
      <c r="F469" s="194"/>
      <c r="G469" s="193"/>
      <c r="H469" s="187"/>
      <c r="I469" s="184"/>
      <c r="J469" s="184"/>
      <c r="K469" s="184"/>
      <c r="L469" s="420"/>
    </row>
    <row r="470" spans="1:12" ht="12.75">
      <c r="A470" s="438"/>
      <c r="B470" s="192"/>
      <c r="C470" s="192"/>
      <c r="D470" s="444"/>
      <c r="E470" s="190"/>
      <c r="F470" s="196"/>
      <c r="G470" s="184"/>
      <c r="H470" s="188"/>
      <c r="I470" s="189"/>
      <c r="J470" s="198"/>
      <c r="K470" s="202"/>
      <c r="L470" s="420"/>
    </row>
    <row r="471" spans="1:12" ht="12.75">
      <c r="A471" s="438"/>
      <c r="B471" s="192"/>
      <c r="C471" s="192"/>
      <c r="D471" s="444"/>
      <c r="E471" s="190"/>
      <c r="F471" s="196"/>
      <c r="G471" s="184"/>
      <c r="H471" s="200"/>
      <c r="I471" s="201"/>
      <c r="J471" s="188"/>
      <c r="K471" s="200"/>
      <c r="L471" s="420"/>
    </row>
    <row r="472" spans="1:12">
      <c r="A472" s="438"/>
      <c r="B472" s="192"/>
      <c r="C472" s="192"/>
      <c r="D472" s="444"/>
      <c r="E472" s="190"/>
      <c r="F472" s="194"/>
      <c r="G472" s="193"/>
      <c r="H472" s="187"/>
      <c r="I472" s="184"/>
      <c r="J472" s="184"/>
      <c r="K472" s="184"/>
      <c r="L472" s="420"/>
    </row>
    <row r="473" spans="1:12" ht="12.75">
      <c r="A473" s="438"/>
      <c r="B473" s="192"/>
      <c r="C473" s="192"/>
      <c r="D473" s="444"/>
      <c r="E473" s="190"/>
      <c r="F473" s="196"/>
      <c r="G473" s="67"/>
      <c r="H473" s="65"/>
      <c r="I473" s="199"/>
      <c r="J473" s="188"/>
      <c r="L473" s="420"/>
    </row>
    <row r="474" spans="1:12" ht="12.75">
      <c r="A474" s="438"/>
      <c r="B474" s="192"/>
      <c r="C474" s="192"/>
      <c r="D474" s="444"/>
      <c r="E474" s="184"/>
      <c r="F474" s="196"/>
      <c r="G474" s="67"/>
      <c r="H474" s="67"/>
      <c r="I474" s="184"/>
      <c r="J474" s="184"/>
      <c r="K474" s="184"/>
      <c r="L474" s="420"/>
    </row>
    <row r="475" spans="1:12" ht="12.75">
      <c r="A475" s="438"/>
      <c r="B475" s="192"/>
      <c r="C475" s="192"/>
      <c r="D475" s="444"/>
      <c r="E475" s="190"/>
      <c r="F475" s="194"/>
      <c r="G475" s="184"/>
      <c r="H475" s="188"/>
      <c r="I475" s="189"/>
      <c r="J475" s="198"/>
      <c r="K475" s="197"/>
      <c r="L475" s="420"/>
    </row>
    <row r="476" spans="1:12" ht="12.75">
      <c r="A476" s="438"/>
      <c r="B476" s="192"/>
      <c r="C476" s="192"/>
      <c r="D476" s="444"/>
      <c r="E476" s="190"/>
      <c r="F476" s="196"/>
      <c r="G476" s="184"/>
      <c r="H476" s="188"/>
      <c r="I476" s="189"/>
      <c r="J476" s="428"/>
      <c r="K476" s="428"/>
      <c r="L476" s="420"/>
    </row>
    <row r="477" spans="1:12">
      <c r="A477" s="438"/>
      <c r="B477" s="1"/>
      <c r="C477" s="1"/>
      <c r="D477" s="444"/>
      <c r="E477" s="1"/>
      <c r="F477" s="72"/>
      <c r="G477" s="1"/>
      <c r="H477" s="1"/>
      <c r="I477" s="1"/>
      <c r="J477" s="1"/>
      <c r="K477" s="1"/>
      <c r="L477" s="420"/>
    </row>
    <row r="478" spans="1:12" ht="12.75">
      <c r="A478" s="416"/>
      <c r="D478" s="444"/>
      <c r="E478" s="1"/>
      <c r="K478" s="119">
        <v>4</v>
      </c>
      <c r="L478" s="420"/>
    </row>
    <row r="479" spans="1:12" ht="12.75">
      <c r="A479" s="192"/>
      <c r="B479" s="192"/>
      <c r="C479" s="192"/>
      <c r="D479" s="195"/>
      <c r="E479" s="190"/>
      <c r="F479" s="194"/>
      <c r="G479" s="193"/>
      <c r="H479" s="187"/>
      <c r="I479" s="184"/>
      <c r="J479" s="184"/>
      <c r="K479" s="119"/>
      <c r="L479" s="420"/>
    </row>
    <row r="480" spans="1:12" ht="12.75">
      <c r="A480" s="412" t="s">
        <v>82</v>
      </c>
      <c r="B480" s="192"/>
      <c r="C480" s="192"/>
      <c r="D480" s="440" t="s">
        <v>201</v>
      </c>
      <c r="E480" s="190"/>
      <c r="F480" s="196" t="s">
        <v>200</v>
      </c>
      <c r="G480" s="1">
        <v>21.68</v>
      </c>
      <c r="I480" s="188">
        <v>77.62</v>
      </c>
      <c r="J480" s="428" t="s">
        <v>199</v>
      </c>
      <c r="K480" s="428"/>
      <c r="L480" s="420"/>
    </row>
    <row r="481" spans="1:12">
      <c r="A481" s="438"/>
      <c r="B481" s="1"/>
      <c r="C481" s="1"/>
      <c r="D481" s="440"/>
      <c r="E481" s="1"/>
      <c r="F481" s="72"/>
      <c r="G481" s="184">
        <v>21.68</v>
      </c>
      <c r="H481" s="1"/>
      <c r="I481" s="1"/>
      <c r="J481" s="1"/>
      <c r="K481" s="1"/>
      <c r="L481" s="420"/>
    </row>
    <row r="482" spans="1:12">
      <c r="A482" s="438"/>
      <c r="D482" s="440"/>
      <c r="E482" s="1"/>
      <c r="G482" s="184">
        <v>33.42</v>
      </c>
      <c r="L482" s="420"/>
    </row>
    <row r="483" spans="1:12" ht="12.75">
      <c r="A483" s="416"/>
      <c r="B483" s="192"/>
      <c r="C483" s="192"/>
      <c r="D483" s="440"/>
      <c r="E483" s="190"/>
      <c r="F483" s="194"/>
      <c r="G483" s="184">
        <v>3</v>
      </c>
      <c r="H483" s="187"/>
      <c r="I483" s="184"/>
      <c r="J483" s="184"/>
      <c r="K483" s="122">
        <f>G480+G481+G482+G483+I480</f>
        <v>157.4</v>
      </c>
      <c r="L483" s="420"/>
    </row>
    <row r="484" spans="1:12" ht="12.75">
      <c r="A484" s="192"/>
      <c r="B484" s="192"/>
      <c r="C484" s="192"/>
      <c r="D484" s="191"/>
      <c r="E484" s="190"/>
      <c r="F484" s="196"/>
      <c r="G484" s="184"/>
      <c r="H484" s="188"/>
      <c r="I484" s="189"/>
      <c r="J484" s="428"/>
      <c r="K484" s="428"/>
      <c r="L484" s="420"/>
    </row>
    <row r="485" spans="1:12" ht="12.75">
      <c r="A485" s="412" t="s">
        <v>198</v>
      </c>
      <c r="B485" s="1"/>
      <c r="C485" s="1"/>
      <c r="D485" s="409" t="s">
        <v>197</v>
      </c>
      <c r="E485" s="1"/>
      <c r="G485" s="188">
        <v>77.62</v>
      </c>
      <c r="H485">
        <f>G485*3</f>
        <v>232.86</v>
      </c>
      <c r="K485" s="1"/>
      <c r="L485" s="420"/>
    </row>
    <row r="486" spans="1:12">
      <c r="A486" s="438"/>
      <c r="B486" s="1"/>
      <c r="C486" s="1"/>
      <c r="D486" s="410"/>
      <c r="E486" s="1"/>
      <c r="G486" s="184">
        <v>18</v>
      </c>
      <c r="H486" s="1">
        <f>G486*3</f>
        <v>54</v>
      </c>
      <c r="I486" s="1"/>
      <c r="K486" s="1"/>
      <c r="L486" s="420"/>
    </row>
    <row r="487" spans="1:12">
      <c r="A487" s="438"/>
      <c r="B487" s="1"/>
      <c r="C487" s="1"/>
      <c r="D487" s="410"/>
      <c r="E487" s="1"/>
      <c r="F487" s="1"/>
      <c r="G487" s="184"/>
      <c r="J487" s="1"/>
      <c r="K487" s="1"/>
      <c r="L487" s="420"/>
    </row>
    <row r="488" spans="1:12">
      <c r="A488" s="416"/>
      <c r="B488" s="1"/>
      <c r="C488" s="1"/>
      <c r="D488" s="410"/>
      <c r="E488" s="1"/>
      <c r="F488" s="1"/>
      <c r="G488" s="184"/>
      <c r="H488" s="187"/>
      <c r="I488" s="184"/>
      <c r="J488" s="1"/>
      <c r="K488" s="1"/>
      <c r="L488" s="420"/>
    </row>
    <row r="489" spans="1:12" ht="12.75">
      <c r="A489" s="186"/>
      <c r="B489" s="1"/>
      <c r="C489" s="1"/>
      <c r="D489" s="411"/>
      <c r="E489" s="1"/>
      <c r="F489" s="1"/>
      <c r="G489" s="1"/>
      <c r="H489" s="56"/>
      <c r="I489" s="1"/>
      <c r="J489" s="1"/>
      <c r="K489" s="122">
        <f>H485+H486</f>
        <v>286.86</v>
      </c>
      <c r="L489" s="420"/>
    </row>
    <row r="490" spans="1:12" ht="30">
      <c r="A490" s="1"/>
      <c r="B490" s="149"/>
      <c r="C490" s="149"/>
      <c r="D490" s="183"/>
      <c r="E490" s="149"/>
      <c r="F490" s="149"/>
      <c r="G490" s="150"/>
      <c r="H490" s="174"/>
      <c r="I490" s="150"/>
      <c r="J490" s="150"/>
      <c r="K490" s="1"/>
      <c r="L490" s="420"/>
    </row>
    <row r="491" spans="1:12" ht="18" customHeight="1">
      <c r="A491" s="216"/>
      <c r="B491" s="216"/>
      <c r="C491" s="216"/>
      <c r="D491" s="216"/>
      <c r="E491" s="216"/>
      <c r="F491" s="216"/>
      <c r="G491" s="216"/>
      <c r="H491" s="216"/>
      <c r="I491" s="216"/>
      <c r="J491" s="175"/>
      <c r="K491" s="175"/>
      <c r="L491" s="169"/>
    </row>
    <row r="492" spans="1:12" ht="14.25" customHeight="1">
      <c r="A492" s="216"/>
      <c r="B492" s="216"/>
      <c r="C492" s="216"/>
      <c r="D492" s="221"/>
      <c r="E492" s="216"/>
      <c r="F492" s="216"/>
      <c r="G492" s="216"/>
      <c r="H492" s="216"/>
      <c r="I492" s="216"/>
      <c r="J492" s="216"/>
      <c r="K492" s="216"/>
      <c r="L492" s="169"/>
    </row>
    <row r="493" spans="1:12" ht="14.25" customHeight="1">
      <c r="A493" s="216"/>
      <c r="B493" s="216"/>
      <c r="C493" s="216"/>
      <c r="D493" s="221"/>
      <c r="E493" s="216"/>
      <c r="F493" s="216"/>
      <c r="G493" s="216"/>
      <c r="H493" s="216"/>
      <c r="I493" s="216"/>
      <c r="J493" s="216"/>
      <c r="K493" s="216"/>
      <c r="L493" s="169"/>
    </row>
    <row r="494" spans="1:12" ht="15.75" customHeight="1">
      <c r="A494" s="216"/>
      <c r="B494" s="216"/>
      <c r="C494" s="216"/>
      <c r="D494" s="221"/>
      <c r="E494" s="216"/>
      <c r="F494" s="216"/>
      <c r="G494" s="216"/>
      <c r="H494" s="216"/>
      <c r="I494" s="216"/>
      <c r="J494" s="216"/>
      <c r="K494" s="216"/>
      <c r="L494" s="169"/>
    </row>
    <row r="495" spans="1:12" ht="15" customHeight="1">
      <c r="A495" s="216"/>
      <c r="B495" s="216"/>
      <c r="C495" s="216"/>
      <c r="D495" s="221"/>
      <c r="E495" s="216"/>
      <c r="F495" s="216"/>
      <c r="G495" s="216"/>
      <c r="H495" s="216"/>
      <c r="I495" s="216"/>
      <c r="J495" s="216"/>
      <c r="K495" s="216"/>
      <c r="L495" s="169"/>
    </row>
    <row r="496" spans="1:12" ht="14.25" customHeight="1">
      <c r="C496" s="4" t="s">
        <v>1</v>
      </c>
      <c r="D496" s="431" t="s">
        <v>2</v>
      </c>
      <c r="E496" s="431"/>
      <c r="F496" s="220"/>
      <c r="G496" s="220" t="s">
        <v>3</v>
      </c>
      <c r="H496" s="220"/>
      <c r="J496" s="17"/>
      <c r="K496" s="17"/>
      <c r="L496" s="218"/>
    </row>
    <row r="497" spans="1:12" ht="12.75">
      <c r="C497" t="s">
        <v>4</v>
      </c>
      <c r="D497" s="432"/>
      <c r="E497" s="432"/>
      <c r="F497" s="432"/>
      <c r="J497" s="17"/>
      <c r="K497" s="17"/>
      <c r="L497" s="218"/>
    </row>
    <row r="498" spans="1:12" ht="12.75">
      <c r="C498" t="s">
        <v>5</v>
      </c>
      <c r="D498" s="433" t="s">
        <v>6</v>
      </c>
      <c r="E498" s="433"/>
      <c r="F498" s="13"/>
      <c r="G498" s="13" t="s">
        <v>7</v>
      </c>
      <c r="H498" s="13"/>
      <c r="I498" s="9"/>
      <c r="J498" s="176"/>
      <c r="K498" s="176"/>
      <c r="L498" s="218"/>
    </row>
    <row r="499" spans="1:12">
      <c r="D499" s="434" t="s">
        <v>8</v>
      </c>
      <c r="E499" s="434"/>
      <c r="F499" s="10"/>
      <c r="G499" s="10"/>
      <c r="H499" s="10"/>
      <c r="I499" s="9"/>
      <c r="J499" s="11"/>
      <c r="K499" s="11"/>
      <c r="L499" s="218"/>
    </row>
    <row r="500" spans="1:12" ht="15">
      <c r="D500" s="13"/>
      <c r="G500" s="435" t="s">
        <v>9</v>
      </c>
      <c r="H500" s="435"/>
      <c r="I500" s="435"/>
      <c r="J500" s="219" t="s">
        <v>19</v>
      </c>
      <c r="K500" s="17"/>
      <c r="L500" s="218"/>
    </row>
    <row r="501" spans="1:12" ht="15">
      <c r="G501" s="14"/>
      <c r="J501" s="17"/>
      <c r="K501" s="17"/>
      <c r="L501" s="218"/>
    </row>
    <row r="502" spans="1:12" ht="15">
      <c r="A502" s="17"/>
      <c r="B502" s="17"/>
      <c r="C502" s="17"/>
      <c r="D502" s="17"/>
      <c r="G502" s="14"/>
      <c r="J502" s="17"/>
      <c r="K502" s="17"/>
      <c r="L502" s="218"/>
    </row>
    <row r="503" spans="1:12" ht="15">
      <c r="A503" s="17"/>
      <c r="B503" s="17"/>
      <c r="C503" s="17"/>
      <c r="D503" s="436" t="s">
        <v>10</v>
      </c>
      <c r="E503" s="436"/>
      <c r="F503" s="19"/>
      <c r="G503" s="14"/>
      <c r="H503" s="437"/>
      <c r="I503" s="437"/>
      <c r="J503" s="17"/>
      <c r="K503" s="17"/>
      <c r="L503" s="218"/>
    </row>
    <row r="504" spans="1:12" ht="30">
      <c r="A504" s="17"/>
      <c r="B504" s="17"/>
      <c r="C504" s="17"/>
      <c r="D504" s="13"/>
      <c r="E504" s="17"/>
      <c r="F504" s="17"/>
      <c r="G504" s="14"/>
      <c r="I504" s="21"/>
      <c r="J504" s="17"/>
      <c r="K504" s="17"/>
      <c r="L504" s="216"/>
    </row>
    <row r="505" spans="1:12" ht="30">
      <c r="A505" s="17"/>
      <c r="B505" s="17"/>
      <c r="C505" s="17"/>
      <c r="D505" s="13"/>
      <c r="E505" s="17"/>
      <c r="F505" s="17"/>
      <c r="G505" s="14"/>
      <c r="H505" s="217"/>
      <c r="J505" s="17"/>
      <c r="K505" s="17"/>
      <c r="L505" s="216"/>
    </row>
    <row r="506" spans="1:12">
      <c r="A506" s="418" t="s">
        <v>0</v>
      </c>
      <c r="B506" s="418"/>
      <c r="C506" s="418"/>
      <c r="D506" s="418" t="s">
        <v>11</v>
      </c>
      <c r="E506" s="418" t="s">
        <v>12</v>
      </c>
      <c r="F506" s="429" t="s">
        <v>13</v>
      </c>
      <c r="G506" s="429" t="s">
        <v>13</v>
      </c>
      <c r="H506" s="429" t="s">
        <v>14</v>
      </c>
      <c r="I506" s="418" t="s">
        <v>15</v>
      </c>
      <c r="J506" s="418" t="s">
        <v>16</v>
      </c>
      <c r="K506" s="419" t="s">
        <v>17</v>
      </c>
      <c r="L506" s="418" t="s">
        <v>18</v>
      </c>
    </row>
    <row r="507" spans="1:12">
      <c r="A507" s="418"/>
      <c r="B507" s="418"/>
      <c r="C507" s="418"/>
      <c r="D507" s="418"/>
      <c r="E507" s="418"/>
      <c r="F507" s="430"/>
      <c r="G507" s="430"/>
      <c r="H507" s="430"/>
      <c r="I507" s="418"/>
      <c r="J507" s="418"/>
      <c r="K507" s="418"/>
      <c r="L507" s="418"/>
    </row>
    <row r="508" spans="1:12">
      <c r="A508" s="424" t="s">
        <v>196</v>
      </c>
      <c r="B508" s="412"/>
      <c r="C508" s="413"/>
      <c r="D508" s="409" t="s">
        <v>195</v>
      </c>
      <c r="E508" s="215"/>
      <c r="F508" s="1">
        <v>21.68</v>
      </c>
      <c r="G508" s="1">
        <f>9.5*4</f>
        <v>38</v>
      </c>
      <c r="H508" s="1"/>
      <c r="I508" s="1"/>
      <c r="J508" s="1"/>
      <c r="K508" s="184"/>
      <c r="L508" s="439"/>
    </row>
    <row r="509" spans="1:12">
      <c r="A509" s="425"/>
      <c r="B509" s="438"/>
      <c r="C509" s="415"/>
      <c r="D509" s="410"/>
      <c r="E509" s="214"/>
      <c r="F509" s="184">
        <v>21.68</v>
      </c>
      <c r="G509" s="1"/>
      <c r="H509" s="1"/>
      <c r="I509" s="1"/>
      <c r="J509" s="1"/>
      <c r="K509" s="184"/>
      <c r="L509" s="420"/>
    </row>
    <row r="510" spans="1:12" ht="12.75">
      <c r="A510" s="425"/>
      <c r="B510" s="438"/>
      <c r="C510" s="415"/>
      <c r="D510" s="410"/>
      <c r="E510" s="214"/>
      <c r="F510" s="184">
        <v>33.42</v>
      </c>
      <c r="G510" s="1"/>
      <c r="H510" s="1"/>
      <c r="I510" s="1"/>
      <c r="J510" s="1"/>
      <c r="K510" s="200"/>
      <c r="L510" s="420"/>
    </row>
    <row r="511" spans="1:12" ht="12.75">
      <c r="A511" s="425"/>
      <c r="B511" s="438"/>
      <c r="C511" s="415"/>
      <c r="D511" s="410"/>
      <c r="E511" s="214"/>
      <c r="F511" s="184">
        <v>3</v>
      </c>
      <c r="G511" s="184"/>
      <c r="H511" s="149"/>
      <c r="I511" s="149"/>
      <c r="J511" s="149"/>
      <c r="K511" s="200"/>
      <c r="L511" s="420"/>
    </row>
    <row r="512" spans="1:12" ht="12.75">
      <c r="A512" s="426"/>
      <c r="B512" s="416"/>
      <c r="C512" s="417"/>
      <c r="D512" s="411"/>
      <c r="E512" s="214"/>
      <c r="F512" s="184"/>
      <c r="G512" s="66"/>
      <c r="H512" s="66"/>
      <c r="I512" s="189"/>
      <c r="J512" s="224"/>
      <c r="K512" s="122">
        <f>F508+F509+F510+F511+G508</f>
        <v>117.78</v>
      </c>
      <c r="L512" s="420"/>
    </row>
    <row r="513" spans="1:12" ht="12.75">
      <c r="A513" s="184"/>
      <c r="B513" s="184"/>
      <c r="C513" s="184"/>
      <c r="D513" s="190"/>
      <c r="E513" s="214"/>
      <c r="F513" s="213"/>
      <c r="G513" s="66"/>
      <c r="H513" s="66"/>
      <c r="I513" s="212"/>
      <c r="J513" s="149"/>
      <c r="K513" s="149"/>
      <c r="L513" s="420"/>
    </row>
    <row r="514" spans="1:12" ht="12.75">
      <c r="A514" s="184"/>
      <c r="B514" s="184"/>
      <c r="C514" s="184"/>
      <c r="D514" s="190"/>
      <c r="E514" s="204"/>
      <c r="F514" s="149"/>
      <c r="G514" s="149"/>
      <c r="H514" s="149"/>
      <c r="I514" s="149"/>
      <c r="J514" s="149"/>
      <c r="K514" s="122"/>
      <c r="L514" s="420"/>
    </row>
    <row r="515" spans="1:12">
      <c r="A515" s="424" t="s">
        <v>194</v>
      </c>
      <c r="B515" s="412"/>
      <c r="C515" s="413"/>
      <c r="D515" s="440" t="s">
        <v>193</v>
      </c>
      <c r="E515" s="214"/>
      <c r="F515" s="1"/>
      <c r="G515" s="1"/>
      <c r="H515" s="1"/>
      <c r="I515" s="1"/>
      <c r="J515" s="1"/>
      <c r="K515" s="1"/>
      <c r="L515" s="420"/>
    </row>
    <row r="516" spans="1:12">
      <c r="A516" s="425"/>
      <c r="B516" s="438"/>
      <c r="C516" s="415"/>
      <c r="D516" s="440"/>
      <c r="E516" s="214"/>
      <c r="F516" s="1"/>
      <c r="G516" s="1"/>
      <c r="H516" s="1"/>
      <c r="I516" s="1"/>
      <c r="J516" s="1"/>
      <c r="K516" s="1"/>
      <c r="L516" s="420"/>
    </row>
    <row r="517" spans="1:12" ht="12.75">
      <c r="A517" s="425"/>
      <c r="B517" s="438"/>
      <c r="C517" s="415"/>
      <c r="D517" s="440"/>
      <c r="E517" s="214"/>
      <c r="F517" s="184"/>
      <c r="G517" s="184"/>
      <c r="H517" s="200"/>
      <c r="I517" s="199"/>
      <c r="J517" s="188"/>
      <c r="K517" s="200"/>
      <c r="L517" s="420"/>
    </row>
    <row r="518" spans="1:12" ht="12.75">
      <c r="A518" s="425"/>
      <c r="B518" s="438"/>
      <c r="C518" s="415"/>
      <c r="D518" s="440"/>
      <c r="E518" s="214"/>
      <c r="F518" s="184"/>
      <c r="G518" s="66"/>
      <c r="H518" s="66"/>
      <c r="I518" s="149"/>
      <c r="J518" s="149"/>
      <c r="K518" s="200"/>
      <c r="L518" s="420"/>
    </row>
    <row r="519" spans="1:12" ht="12.75">
      <c r="A519" s="425"/>
      <c r="B519" s="438"/>
      <c r="C519" s="415"/>
      <c r="D519" s="440"/>
      <c r="E519" s="214"/>
      <c r="F519" s="184"/>
      <c r="G519" s="66"/>
      <c r="H519" s="66"/>
      <c r="I519" s="189"/>
      <c r="J519" s="428"/>
      <c r="K519" s="428"/>
      <c r="L519" s="420"/>
    </row>
    <row r="520" spans="1:12" ht="12.75">
      <c r="A520" s="426"/>
      <c r="B520" s="416"/>
      <c r="C520" s="417"/>
      <c r="D520" s="440"/>
      <c r="E520" s="184"/>
      <c r="F520" s="184"/>
      <c r="G520" s="184"/>
      <c r="H520" s="188"/>
      <c r="I520" s="189"/>
      <c r="J520" s="1"/>
      <c r="K520" s="119">
        <v>20</v>
      </c>
      <c r="L520" s="420"/>
    </row>
    <row r="521" spans="1:12" ht="12.75">
      <c r="A521" s="210"/>
      <c r="B521" s="207"/>
      <c r="C521" s="206"/>
      <c r="D521" s="211"/>
      <c r="E521" s="184"/>
      <c r="F521" s="184"/>
      <c r="G521" s="184"/>
      <c r="H521" s="188"/>
      <c r="I521" s="189"/>
      <c r="J521" s="1"/>
      <c r="K521" s="208"/>
      <c r="L521" s="420"/>
    </row>
    <row r="522" spans="1:12">
      <c r="A522" s="424" t="s">
        <v>192</v>
      </c>
      <c r="B522" s="207"/>
      <c r="C522" s="206"/>
      <c r="D522" s="409" t="s">
        <v>191</v>
      </c>
      <c r="E522" s="184"/>
      <c r="F522" s="1"/>
      <c r="G522" s="1"/>
      <c r="H522" s="1"/>
      <c r="I522" s="1"/>
      <c r="J522" s="1"/>
      <c r="K522" s="1"/>
      <c r="L522" s="420"/>
    </row>
    <row r="523" spans="1:12">
      <c r="A523" s="425"/>
      <c r="B523" s="207"/>
      <c r="C523" s="206"/>
      <c r="D523" s="410"/>
      <c r="E523" s="184"/>
      <c r="F523" s="1"/>
      <c r="G523" s="1"/>
      <c r="H523" s="1"/>
      <c r="I523" s="1"/>
      <c r="J523" s="1"/>
      <c r="K523" s="1"/>
      <c r="L523" s="420"/>
    </row>
    <row r="524" spans="1:12" ht="12.75">
      <c r="A524" s="425"/>
      <c r="B524" s="207"/>
      <c r="C524" s="206"/>
      <c r="D524" s="410"/>
      <c r="E524" s="184"/>
      <c r="F524" s="184"/>
      <c r="G524" s="184"/>
      <c r="H524" s="1"/>
      <c r="I524" s="1"/>
      <c r="J524" s="1"/>
      <c r="K524" s="208"/>
      <c r="L524" s="420"/>
    </row>
    <row r="525" spans="1:12" ht="12.75">
      <c r="A525" s="425"/>
      <c r="B525" s="207"/>
      <c r="C525" s="206"/>
      <c r="D525" s="410"/>
      <c r="E525" s="184"/>
      <c r="F525" s="184"/>
      <c r="G525" s="184"/>
      <c r="H525" s="1"/>
      <c r="I525" s="1"/>
      <c r="J525" s="1"/>
      <c r="K525" s="208"/>
      <c r="L525" s="420"/>
    </row>
    <row r="526" spans="1:12" ht="12.75">
      <c r="A526" s="426"/>
      <c r="B526" s="207"/>
      <c r="C526" s="206"/>
      <c r="D526" s="411"/>
      <c r="E526" s="184"/>
      <c r="F526" s="184"/>
      <c r="G526" s="184"/>
      <c r="H526" s="1"/>
      <c r="I526" s="1"/>
      <c r="J526" s="1"/>
      <c r="K526" s="232">
        <v>2</v>
      </c>
      <c r="L526" s="420"/>
    </row>
    <row r="527" spans="1:12" ht="12.75">
      <c r="A527" s="210"/>
      <c r="B527" s="207"/>
      <c r="C527" s="206"/>
      <c r="D527" s="209"/>
      <c r="E527" s="184"/>
      <c r="F527" s="184"/>
      <c r="G527" s="184"/>
      <c r="H527" s="188"/>
      <c r="I527" s="189"/>
      <c r="J527" s="1"/>
      <c r="K527" s="208"/>
      <c r="L527" s="420"/>
    </row>
    <row r="528" spans="1:12" ht="12.75">
      <c r="A528" s="424" t="s">
        <v>190</v>
      </c>
      <c r="B528" s="207"/>
      <c r="C528" s="206"/>
      <c r="D528" s="409" t="s">
        <v>91</v>
      </c>
      <c r="E528" s="184"/>
      <c r="F528" s="184"/>
      <c r="G528" s="1">
        <v>20</v>
      </c>
      <c r="H528" s="1">
        <v>3.3</v>
      </c>
      <c r="I528" s="1">
        <f>G528*H528</f>
        <v>66</v>
      </c>
      <c r="J528" s="1"/>
      <c r="K528" s="208"/>
      <c r="L528" s="420"/>
    </row>
    <row r="529" spans="1:12">
      <c r="A529" s="425"/>
      <c r="B529" s="207"/>
      <c r="C529" s="206"/>
      <c r="D529" s="410"/>
      <c r="E529" s="184"/>
      <c r="F529" s="184"/>
      <c r="G529" s="184"/>
      <c r="H529" s="1"/>
      <c r="I529" s="1"/>
      <c r="L529" s="420"/>
    </row>
    <row r="530" spans="1:12">
      <c r="A530" s="425"/>
      <c r="B530" s="207"/>
      <c r="C530" s="206"/>
      <c r="D530" s="410"/>
      <c r="E530" s="184"/>
      <c r="F530" s="184"/>
      <c r="G530" s="184"/>
      <c r="H530" s="1"/>
      <c r="I530" s="1"/>
      <c r="J530" s="1"/>
      <c r="L530" s="420"/>
    </row>
    <row r="531" spans="1:12" ht="12.75">
      <c r="A531" s="426"/>
      <c r="B531" s="207"/>
      <c r="C531" s="206"/>
      <c r="D531" s="411"/>
      <c r="E531" s="184"/>
      <c r="F531" s="184"/>
      <c r="G531" s="184"/>
      <c r="H531" s="1"/>
      <c r="I531" s="1"/>
      <c r="J531" s="1"/>
      <c r="K531" s="161">
        <f>I528</f>
        <v>66</v>
      </c>
      <c r="L531" s="420"/>
    </row>
    <row r="532" spans="1:12" ht="12.75">
      <c r="A532" s="184"/>
      <c r="B532" s="184"/>
      <c r="C532" s="184"/>
      <c r="D532" s="205"/>
      <c r="E532" s="204"/>
      <c r="F532" s="188"/>
      <c r="G532" s="188"/>
      <c r="H532" s="188"/>
      <c r="I532" s="188"/>
      <c r="J532" s="203"/>
      <c r="K532" s="200"/>
      <c r="L532" s="420"/>
    </row>
    <row r="533" spans="1:12">
      <c r="A533" s="424" t="s">
        <v>189</v>
      </c>
      <c r="B533" s="412"/>
      <c r="C533" s="413"/>
      <c r="D533" s="441" t="s">
        <v>188</v>
      </c>
      <c r="E533" s="214"/>
      <c r="G533">
        <v>0.75</v>
      </c>
      <c r="H533">
        <v>3.27</v>
      </c>
      <c r="I533">
        <v>0.8</v>
      </c>
      <c r="J533">
        <f>G533*H533*I533</f>
        <v>1.9620000000000002</v>
      </c>
      <c r="L533" s="420"/>
    </row>
    <row r="534" spans="1:12">
      <c r="A534" s="425"/>
      <c r="B534" s="438"/>
      <c r="C534" s="415"/>
      <c r="D534" s="442"/>
      <c r="E534" s="214"/>
      <c r="F534" s="184"/>
      <c r="G534" s="184"/>
      <c r="H534" s="184"/>
      <c r="I534" s="184"/>
      <c r="J534" s="184">
        <f>J533*9</f>
        <v>17.658000000000001</v>
      </c>
      <c r="K534" s="184"/>
      <c r="L534" s="420"/>
    </row>
    <row r="535" spans="1:12" ht="12.75">
      <c r="A535" s="425"/>
      <c r="B535" s="438"/>
      <c r="C535" s="415"/>
      <c r="D535" s="442"/>
      <c r="E535" s="214"/>
      <c r="F535" s="184"/>
      <c r="G535" s="66"/>
      <c r="H535" s="66"/>
      <c r="I535" s="199"/>
      <c r="J535" s="188"/>
      <c r="K535" s="200"/>
      <c r="L535" s="420"/>
    </row>
    <row r="536" spans="1:12" ht="12.75">
      <c r="A536" s="425"/>
      <c r="B536" s="438"/>
      <c r="C536" s="415"/>
      <c r="D536" s="442"/>
      <c r="E536" s="214"/>
      <c r="F536" s="184"/>
      <c r="G536" s="66"/>
      <c r="H536" s="66"/>
      <c r="I536" s="149"/>
      <c r="J536" s="149"/>
      <c r="K536" s="200"/>
      <c r="L536" s="420"/>
    </row>
    <row r="537" spans="1:12" ht="12.75">
      <c r="A537" s="425"/>
      <c r="B537" s="438"/>
      <c r="C537" s="415"/>
      <c r="D537" s="442"/>
      <c r="E537" s="214"/>
      <c r="F537" s="184"/>
      <c r="G537" s="184"/>
      <c r="H537" s="188"/>
      <c r="I537" s="189"/>
      <c r="J537" s="1"/>
      <c r="K537" s="121">
        <f>J534</f>
        <v>17.658000000000001</v>
      </c>
      <c r="L537" s="420"/>
    </row>
    <row r="538" spans="1:12" ht="12.75">
      <c r="A538" s="426"/>
      <c r="B538" s="416"/>
      <c r="C538" s="417"/>
      <c r="D538" s="443"/>
      <c r="E538" s="184"/>
      <c r="F538" s="184"/>
      <c r="G538" s="184"/>
      <c r="H538" s="188"/>
      <c r="I538" s="189"/>
      <c r="J538" s="427"/>
      <c r="K538" s="427"/>
      <c r="L538" s="420"/>
    </row>
    <row r="539" spans="1:12" ht="12.75">
      <c r="A539" s="192"/>
      <c r="B539" s="192"/>
      <c r="C539" s="192"/>
      <c r="D539" s="183"/>
      <c r="E539" s="184"/>
      <c r="F539" s="223"/>
      <c r="G539" s="223"/>
      <c r="H539" s="184"/>
      <c r="I539" s="184"/>
      <c r="J539" s="184"/>
      <c r="K539" s="184"/>
      <c r="L539" s="420"/>
    </row>
    <row r="540" spans="1:12">
      <c r="A540" s="424" t="s">
        <v>187</v>
      </c>
      <c r="B540" s="192"/>
      <c r="C540" s="192"/>
      <c r="D540" s="441" t="s">
        <v>157</v>
      </c>
      <c r="E540" s="190"/>
      <c r="G540">
        <v>0.75</v>
      </c>
      <c r="H540">
        <v>3.27</v>
      </c>
      <c r="I540">
        <v>0.6</v>
      </c>
      <c r="J540">
        <f>G540*H540*I540</f>
        <v>1.4715</v>
      </c>
      <c r="L540" s="420"/>
    </row>
    <row r="541" spans="1:12">
      <c r="A541" s="425"/>
      <c r="B541" s="192"/>
      <c r="C541" s="192"/>
      <c r="D541" s="442"/>
      <c r="E541" s="190"/>
      <c r="J541">
        <f>J540*9</f>
        <v>13.243500000000001</v>
      </c>
      <c r="L541" s="420"/>
    </row>
    <row r="542" spans="1:12" ht="12.75">
      <c r="A542" s="425"/>
      <c r="B542" s="192"/>
      <c r="C542" s="192"/>
      <c r="D542" s="442"/>
      <c r="E542" s="190"/>
      <c r="F542" s="184"/>
      <c r="G542" s="67"/>
      <c r="H542" s="65"/>
      <c r="I542" s="199"/>
      <c r="J542" s="188"/>
      <c r="K542" s="231"/>
      <c r="L542" s="420"/>
    </row>
    <row r="543" spans="1:12" ht="12.75">
      <c r="A543" s="425"/>
      <c r="B543" s="192"/>
      <c r="C543" s="192"/>
      <c r="D543" s="442"/>
      <c r="E543" s="190"/>
      <c r="F543" s="193"/>
      <c r="G543" s="67"/>
      <c r="H543" s="67"/>
      <c r="I543" s="184"/>
      <c r="J543" s="184"/>
      <c r="K543" s="184"/>
      <c r="L543" s="420"/>
    </row>
    <row r="544" spans="1:12" ht="12.75">
      <c r="A544" s="426"/>
      <c r="B544" s="192"/>
      <c r="C544" s="192"/>
      <c r="D544" s="442"/>
      <c r="E544" s="190"/>
      <c r="F544" s="184"/>
      <c r="G544" s="184"/>
      <c r="H544" s="188"/>
      <c r="I544" s="189"/>
      <c r="J544" s="198"/>
      <c r="K544" s="121">
        <f>J541</f>
        <v>13.243500000000001</v>
      </c>
      <c r="L544" s="420"/>
    </row>
    <row r="545" spans="1:12" ht="12.75">
      <c r="A545" s="192"/>
      <c r="B545" s="192"/>
      <c r="C545" s="192"/>
      <c r="D545" s="191"/>
      <c r="E545" s="1"/>
      <c r="F545" s="1"/>
      <c r="G545" s="56"/>
      <c r="H545" s="1"/>
      <c r="I545" s="1"/>
      <c r="J545" s="1"/>
      <c r="K545" s="1"/>
      <c r="L545" s="420"/>
    </row>
    <row r="546" spans="1:12">
      <c r="A546" s="412" t="s">
        <v>186</v>
      </c>
      <c r="B546" s="192"/>
      <c r="C546" s="192"/>
      <c r="D546" s="444" t="s">
        <v>185</v>
      </c>
      <c r="E546" s="190"/>
      <c r="F546" s="194"/>
      <c r="G546">
        <v>0.75</v>
      </c>
      <c r="H546">
        <v>3.27</v>
      </c>
      <c r="I546" s="184">
        <f>G546*H546</f>
        <v>2.4525000000000001</v>
      </c>
      <c r="J546" s="184"/>
      <c r="K546" s="184"/>
      <c r="L546" s="420"/>
    </row>
    <row r="547" spans="1:12" ht="12.75">
      <c r="A547" s="438"/>
      <c r="B547" s="192"/>
      <c r="C547" s="192"/>
      <c r="D547" s="444"/>
      <c r="E547" s="190"/>
      <c r="F547" s="196"/>
      <c r="G547" s="184"/>
      <c r="H547" s="188"/>
      <c r="I547" s="189">
        <f>I546*9</f>
        <v>22.072500000000002</v>
      </c>
      <c r="J547" s="198"/>
      <c r="K547" s="202"/>
      <c r="L547" s="420"/>
    </row>
    <row r="548" spans="1:12" ht="12.75">
      <c r="A548" s="438"/>
      <c r="B548" s="192"/>
      <c r="C548" s="192"/>
      <c r="D548" s="444"/>
      <c r="E548" s="190"/>
      <c r="F548" s="196"/>
      <c r="G548" s="184"/>
      <c r="H548" s="200"/>
      <c r="I548" s="201"/>
      <c r="J548" s="188"/>
      <c r="K548" s="200"/>
      <c r="L548" s="420"/>
    </row>
    <row r="549" spans="1:12">
      <c r="A549" s="438"/>
      <c r="B549" s="192"/>
      <c r="C549" s="192"/>
      <c r="D549" s="444"/>
      <c r="E549" s="190"/>
      <c r="F549" s="194"/>
      <c r="G549" s="193"/>
      <c r="H549" s="187"/>
      <c r="I549" s="184"/>
      <c r="J549" s="184"/>
      <c r="K549" s="184"/>
      <c r="L549" s="420"/>
    </row>
    <row r="550" spans="1:12" ht="12.75">
      <c r="A550" s="438"/>
      <c r="B550" s="192"/>
      <c r="C550" s="192"/>
      <c r="D550" s="444"/>
      <c r="E550" s="190"/>
      <c r="F550" s="196"/>
      <c r="G550" s="67"/>
      <c r="H550" s="65"/>
      <c r="I550" s="199"/>
      <c r="J550" s="188"/>
      <c r="L550" s="420"/>
    </row>
    <row r="551" spans="1:12" ht="12.75">
      <c r="A551" s="438"/>
      <c r="B551" s="192"/>
      <c r="C551" s="192"/>
      <c r="D551" s="444"/>
      <c r="E551" s="184"/>
      <c r="F551" s="196"/>
      <c r="G551" s="67"/>
      <c r="H551" s="67"/>
      <c r="I551" s="184"/>
      <c r="J551" s="184"/>
      <c r="K551" s="184"/>
      <c r="L551" s="420"/>
    </row>
    <row r="552" spans="1:12" ht="12.75">
      <c r="A552" s="438"/>
      <c r="B552" s="192"/>
      <c r="C552" s="192"/>
      <c r="D552" s="444"/>
      <c r="E552" s="190"/>
      <c r="F552" s="194"/>
      <c r="G552" s="184"/>
      <c r="H552" s="188"/>
      <c r="I552" s="189"/>
      <c r="J552" s="198"/>
      <c r="K552" s="197"/>
      <c r="L552" s="420"/>
    </row>
    <row r="553" spans="1:12" ht="12.75">
      <c r="A553" s="438"/>
      <c r="B553" s="192"/>
      <c r="C553" s="192"/>
      <c r="D553" s="444"/>
      <c r="E553" s="190"/>
      <c r="F553" s="196"/>
      <c r="G553" s="184"/>
      <c r="H553" s="188"/>
      <c r="I553" s="189"/>
      <c r="J553" s="428"/>
      <c r="K553" s="428"/>
      <c r="L553" s="420"/>
    </row>
    <row r="554" spans="1:12">
      <c r="A554" s="438"/>
      <c r="B554" s="1"/>
      <c r="C554" s="1"/>
      <c r="D554" s="444"/>
      <c r="E554" s="1"/>
      <c r="F554" s="72"/>
      <c r="G554" s="1"/>
      <c r="H554" s="1"/>
      <c r="I554" s="1"/>
      <c r="J554" s="1"/>
      <c r="K554" s="1"/>
      <c r="L554" s="420"/>
    </row>
    <row r="555" spans="1:12" ht="12.75">
      <c r="A555" s="416"/>
      <c r="D555" s="444"/>
      <c r="E555" s="1"/>
      <c r="K555" s="161">
        <f>I547</f>
        <v>22.072500000000002</v>
      </c>
      <c r="L555" s="420"/>
    </row>
    <row r="556" spans="1:12" ht="12.75">
      <c r="A556" s="192"/>
      <c r="B556" s="192"/>
      <c r="C556" s="192"/>
      <c r="D556" s="195"/>
      <c r="E556" s="190"/>
      <c r="F556" s="194"/>
      <c r="G556" s="193"/>
      <c r="H556" s="187"/>
      <c r="I556" s="184"/>
      <c r="J556" s="184"/>
      <c r="K556" s="119"/>
      <c r="L556" s="420"/>
    </row>
    <row r="557" spans="1:12" ht="12.75">
      <c r="A557" s="412" t="s">
        <v>184</v>
      </c>
      <c r="B557" s="192"/>
      <c r="C557" s="192"/>
      <c r="D557" s="440" t="s">
        <v>183</v>
      </c>
      <c r="E557" s="190"/>
      <c r="F557" s="196"/>
      <c r="G557">
        <v>3.27</v>
      </c>
      <c r="H557">
        <f>G557*9</f>
        <v>29.43</v>
      </c>
      <c r="I557" s="188"/>
      <c r="J557" s="428"/>
      <c r="K557" s="428"/>
      <c r="L557" s="420"/>
    </row>
    <row r="558" spans="1:12">
      <c r="A558" s="438"/>
      <c r="B558" s="1"/>
      <c r="C558" s="1"/>
      <c r="D558" s="440"/>
      <c r="E558" s="1"/>
      <c r="F558" s="72"/>
      <c r="G558" s="184"/>
      <c r="H558" s="1"/>
      <c r="I558" s="1"/>
      <c r="J558" s="1"/>
      <c r="K558" s="1"/>
      <c r="L558" s="420"/>
    </row>
    <row r="559" spans="1:12">
      <c r="A559" s="438"/>
      <c r="D559" s="440"/>
      <c r="E559" s="1"/>
      <c r="G559" s="184"/>
      <c r="L559" s="420"/>
    </row>
    <row r="560" spans="1:12" ht="12.75">
      <c r="A560" s="416"/>
      <c r="B560" s="192"/>
      <c r="C560" s="192"/>
      <c r="D560" s="440"/>
      <c r="E560" s="190"/>
      <c r="F560" s="194"/>
      <c r="G560" s="184"/>
      <c r="H560" s="187"/>
      <c r="I560" s="184"/>
      <c r="J560" s="184"/>
      <c r="K560" s="122">
        <f>H557</f>
        <v>29.43</v>
      </c>
      <c r="L560" s="420"/>
    </row>
    <row r="561" spans="1:12" ht="12.75">
      <c r="A561" s="192"/>
      <c r="B561" s="192"/>
      <c r="C561" s="192"/>
      <c r="D561" s="191"/>
      <c r="E561" s="190"/>
      <c r="F561" s="196"/>
      <c r="G561" s="184"/>
      <c r="H561" s="188"/>
      <c r="I561" s="189"/>
      <c r="J561" s="428"/>
      <c r="K561" s="428"/>
      <c r="L561" s="420"/>
    </row>
    <row r="562" spans="1:12" ht="12.75">
      <c r="A562" s="412" t="s">
        <v>182</v>
      </c>
      <c r="B562" s="1"/>
      <c r="C562" s="1"/>
      <c r="D562" s="409" t="s">
        <v>181</v>
      </c>
      <c r="E562" s="1"/>
      <c r="G562" s="1"/>
      <c r="I562" s="188"/>
      <c r="K562" s="1"/>
      <c r="L562" s="420"/>
    </row>
    <row r="563" spans="1:12">
      <c r="A563" s="438"/>
      <c r="B563" s="1"/>
      <c r="C563" s="1"/>
      <c r="D563" s="410"/>
      <c r="E563" s="1"/>
      <c r="G563" s="184">
        <v>0.4</v>
      </c>
      <c r="H563" s="1">
        <v>3.27</v>
      </c>
      <c r="K563" s="1"/>
      <c r="L563" s="420"/>
    </row>
    <row r="564" spans="1:12">
      <c r="A564" s="438"/>
      <c r="B564" s="1"/>
      <c r="C564" s="1"/>
      <c r="D564" s="410"/>
      <c r="E564" s="1"/>
      <c r="F564" s="1"/>
      <c r="G564" s="184"/>
      <c r="H564" s="1">
        <f>H563*9</f>
        <v>29.43</v>
      </c>
      <c r="I564">
        <f>G563*H564</f>
        <v>11.772</v>
      </c>
      <c r="J564" s="1"/>
      <c r="K564" s="1"/>
      <c r="L564" s="420"/>
    </row>
    <row r="565" spans="1:12">
      <c r="A565" s="416"/>
      <c r="B565" s="1"/>
      <c r="C565" s="1"/>
      <c r="D565" s="410"/>
      <c r="E565" s="1"/>
      <c r="F565" s="1"/>
      <c r="G565" s="184"/>
      <c r="H565" s="187"/>
      <c r="I565" s="184"/>
      <c r="J565" s="1"/>
      <c r="K565" s="1"/>
      <c r="L565" s="420"/>
    </row>
    <row r="566" spans="1:12" ht="12.75">
      <c r="A566" s="186"/>
      <c r="B566" s="1"/>
      <c r="C566" s="1"/>
      <c r="D566" s="411"/>
      <c r="E566" s="1"/>
      <c r="F566" s="1"/>
      <c r="G566" s="1">
        <v>7.3</v>
      </c>
      <c r="H566" s="56">
        <v>0.8</v>
      </c>
      <c r="I566" s="1">
        <f>G566*H566</f>
        <v>5.84</v>
      </c>
      <c r="J566" s="1"/>
      <c r="K566" s="161">
        <f>I564+I566</f>
        <v>17.612000000000002</v>
      </c>
      <c r="L566" s="420"/>
    </row>
    <row r="567" spans="1:12" ht="16.5" customHeight="1">
      <c r="A567" s="1"/>
      <c r="B567" s="149"/>
      <c r="C567" s="149"/>
      <c r="D567" s="183"/>
      <c r="E567" s="149"/>
      <c r="F567" s="149"/>
      <c r="G567" s="150"/>
      <c r="H567" s="174"/>
      <c r="I567" s="150"/>
      <c r="J567" s="150"/>
      <c r="K567" s="1"/>
      <c r="L567" s="420"/>
    </row>
    <row r="568" spans="1:12" ht="16.5" customHeight="1">
      <c r="A568" s="216"/>
      <c r="B568" s="216"/>
      <c r="C568" s="216"/>
      <c r="D568" s="216"/>
      <c r="E568" s="216"/>
      <c r="F568" s="216"/>
      <c r="G568" s="216"/>
      <c r="H568" s="216"/>
      <c r="I568" s="216"/>
      <c r="J568" s="175"/>
      <c r="K568" s="175"/>
      <c r="L568" s="169"/>
    </row>
    <row r="569" spans="1:12" ht="15" customHeight="1">
      <c r="A569" s="216"/>
      <c r="B569" s="216"/>
      <c r="C569" s="216"/>
      <c r="D569" s="221"/>
      <c r="E569" s="216"/>
      <c r="F569" s="216"/>
      <c r="G569" s="216"/>
      <c r="H569" s="216"/>
      <c r="I569" s="216"/>
      <c r="J569" s="216"/>
      <c r="K569" s="216"/>
      <c r="L569" s="169"/>
    </row>
    <row r="570" spans="1:12" ht="16.5" customHeight="1">
      <c r="A570" s="216"/>
      <c r="B570" s="216"/>
      <c r="C570" s="216"/>
      <c r="D570" s="221"/>
      <c r="E570" s="216"/>
      <c r="F570" s="216"/>
      <c r="G570" s="216"/>
      <c r="H570" s="216"/>
      <c r="I570" s="216"/>
      <c r="J570" s="216"/>
      <c r="K570" s="216"/>
      <c r="L570" s="169"/>
    </row>
    <row r="571" spans="1:12" ht="16.5" customHeight="1">
      <c r="A571" s="216"/>
      <c r="B571" s="216"/>
      <c r="C571" s="216"/>
      <c r="D571" s="221"/>
      <c r="E571" s="216"/>
      <c r="F571" s="216"/>
      <c r="G571" s="216"/>
      <c r="H571" s="216"/>
      <c r="I571" s="216"/>
      <c r="J571" s="216"/>
      <c r="K571" s="216"/>
      <c r="L571" s="169"/>
    </row>
    <row r="572" spans="1:12" ht="15.75" customHeight="1">
      <c r="A572" s="216"/>
      <c r="B572" s="216"/>
      <c r="C572" s="216"/>
      <c r="D572" s="221"/>
      <c r="E572" s="216"/>
      <c r="F572" s="216"/>
      <c r="G572" s="216"/>
      <c r="H572" s="216"/>
      <c r="I572" s="216"/>
      <c r="J572" s="216"/>
      <c r="K572" s="216"/>
      <c r="L572" s="169"/>
    </row>
    <row r="574" spans="1:12" ht="15.75">
      <c r="C574" s="4" t="s">
        <v>1</v>
      </c>
      <c r="D574" s="431" t="s">
        <v>2</v>
      </c>
      <c r="E574" s="431"/>
      <c r="F574" s="220"/>
      <c r="G574" s="220" t="s">
        <v>3</v>
      </c>
      <c r="H574" s="220"/>
      <c r="J574" s="17"/>
      <c r="K574" s="17"/>
      <c r="L574" s="218"/>
    </row>
    <row r="575" spans="1:12" ht="12.75">
      <c r="C575" t="s">
        <v>4</v>
      </c>
      <c r="D575" s="432"/>
      <c r="E575" s="432"/>
      <c r="F575" s="432"/>
      <c r="J575" s="17"/>
      <c r="K575" s="17"/>
      <c r="L575" s="218"/>
    </row>
    <row r="576" spans="1:12" ht="12.75">
      <c r="C576" t="s">
        <v>5</v>
      </c>
      <c r="D576" s="433" t="s">
        <v>6</v>
      </c>
      <c r="E576" s="433"/>
      <c r="F576" s="13"/>
      <c r="G576" s="13" t="s">
        <v>7</v>
      </c>
      <c r="H576" s="13"/>
      <c r="I576" s="9"/>
      <c r="J576" s="176"/>
      <c r="K576" s="176"/>
      <c r="L576" s="218"/>
    </row>
    <row r="577" spans="1:12">
      <c r="D577" s="434" t="s">
        <v>8</v>
      </c>
      <c r="E577" s="434"/>
      <c r="F577" s="10"/>
      <c r="G577" s="10"/>
      <c r="H577" s="10"/>
      <c r="I577" s="9"/>
      <c r="J577" s="11"/>
      <c r="K577" s="11"/>
      <c r="L577" s="218"/>
    </row>
    <row r="578" spans="1:12" ht="15">
      <c r="D578" s="13"/>
      <c r="G578" s="435" t="s">
        <v>9</v>
      </c>
      <c r="H578" s="435"/>
      <c r="I578" s="435"/>
      <c r="J578" s="219" t="s">
        <v>19</v>
      </c>
      <c r="K578" s="17"/>
      <c r="L578" s="218"/>
    </row>
    <row r="579" spans="1:12" ht="15">
      <c r="G579" s="14"/>
      <c r="J579" s="17"/>
      <c r="K579" s="17"/>
      <c r="L579" s="218"/>
    </row>
    <row r="580" spans="1:12" ht="15">
      <c r="A580" s="17"/>
      <c r="B580" s="17"/>
      <c r="C580" s="17"/>
      <c r="D580" s="17"/>
      <c r="G580" s="14"/>
      <c r="J580" s="17"/>
      <c r="K580" s="17"/>
      <c r="L580" s="218"/>
    </row>
    <row r="581" spans="1:12" ht="15">
      <c r="A581" s="17"/>
      <c r="B581" s="17"/>
      <c r="C581" s="17"/>
      <c r="D581" s="436" t="s">
        <v>10</v>
      </c>
      <c r="E581" s="436"/>
      <c r="F581" s="19"/>
      <c r="G581" s="14"/>
      <c r="H581" s="437"/>
      <c r="I581" s="437"/>
      <c r="J581" s="17"/>
      <c r="K581" s="17"/>
      <c r="L581" s="218"/>
    </row>
    <row r="582" spans="1:12" ht="30">
      <c r="A582" s="17"/>
      <c r="B582" s="17"/>
      <c r="C582" s="17"/>
      <c r="D582" s="13"/>
      <c r="E582" s="17"/>
      <c r="F582" s="17"/>
      <c r="G582" s="14"/>
      <c r="I582" s="21"/>
      <c r="J582" s="17"/>
      <c r="K582" s="17"/>
      <c r="L582" s="216"/>
    </row>
    <row r="583" spans="1:12" ht="30">
      <c r="A583" s="17"/>
      <c r="B583" s="17"/>
      <c r="C583" s="17"/>
      <c r="D583" s="13"/>
      <c r="E583" s="17"/>
      <c r="F583" s="17"/>
      <c r="G583" s="14"/>
      <c r="H583" s="217"/>
      <c r="J583" s="17"/>
      <c r="K583" s="17"/>
      <c r="L583" s="216"/>
    </row>
    <row r="584" spans="1:12">
      <c r="A584" s="418" t="s">
        <v>0</v>
      </c>
      <c r="B584" s="418"/>
      <c r="C584" s="418"/>
      <c r="D584" s="418" t="s">
        <v>11</v>
      </c>
      <c r="E584" s="418" t="s">
        <v>12</v>
      </c>
      <c r="F584" s="429" t="s">
        <v>13</v>
      </c>
      <c r="G584" s="429" t="s">
        <v>13</v>
      </c>
      <c r="H584" s="429" t="s">
        <v>14</v>
      </c>
      <c r="I584" s="418" t="s">
        <v>15</v>
      </c>
      <c r="J584" s="418" t="s">
        <v>16</v>
      </c>
      <c r="K584" s="419" t="s">
        <v>17</v>
      </c>
      <c r="L584" s="418" t="s">
        <v>18</v>
      </c>
    </row>
    <row r="585" spans="1:12">
      <c r="A585" s="418"/>
      <c r="B585" s="418"/>
      <c r="C585" s="418"/>
      <c r="D585" s="418"/>
      <c r="E585" s="418"/>
      <c r="F585" s="430"/>
      <c r="G585" s="430"/>
      <c r="H585" s="430"/>
      <c r="I585" s="418"/>
      <c r="J585" s="418"/>
      <c r="K585" s="418"/>
      <c r="L585" s="418"/>
    </row>
    <row r="586" spans="1:12">
      <c r="A586" s="424" t="s">
        <v>180</v>
      </c>
      <c r="B586" s="412"/>
      <c r="C586" s="413"/>
      <c r="D586" s="409" t="s">
        <v>179</v>
      </c>
      <c r="E586" s="215"/>
      <c r="F586" s="1"/>
      <c r="G586" s="1"/>
      <c r="H586" s="1"/>
      <c r="I586" s="1"/>
      <c r="J586" s="1"/>
      <c r="K586" s="184"/>
      <c r="L586" s="439"/>
    </row>
    <row r="587" spans="1:12">
      <c r="A587" s="425"/>
      <c r="B587" s="438"/>
      <c r="C587" s="415"/>
      <c r="D587" s="410"/>
      <c r="E587" s="214"/>
      <c r="F587" s="184"/>
      <c r="G587" s="1"/>
      <c r="H587" s="1"/>
      <c r="I587" s="1"/>
      <c r="J587" s="1"/>
      <c r="K587" s="184"/>
      <c r="L587" s="420"/>
    </row>
    <row r="588" spans="1:12" ht="12.75">
      <c r="A588" s="425"/>
      <c r="B588" s="438"/>
      <c r="C588" s="415"/>
      <c r="D588" s="410"/>
      <c r="E588" s="214"/>
      <c r="F588" s="184"/>
      <c r="G588" s="1"/>
      <c r="H588" s="1"/>
      <c r="I588" s="1"/>
      <c r="J588" s="1"/>
      <c r="K588" s="200"/>
      <c r="L588" s="420"/>
    </row>
    <row r="589" spans="1:12" ht="12.75">
      <c r="A589" s="425"/>
      <c r="B589" s="438"/>
      <c r="C589" s="415"/>
      <c r="D589" s="410"/>
      <c r="E589" s="214"/>
      <c r="F589" s="184"/>
      <c r="G589" s="184"/>
      <c r="H589" s="149"/>
      <c r="I589" s="149"/>
      <c r="J589" s="149"/>
      <c r="K589" s="200"/>
      <c r="L589" s="420"/>
    </row>
    <row r="590" spans="1:12" ht="12.75">
      <c r="A590" s="426"/>
      <c r="B590" s="416"/>
      <c r="C590" s="417"/>
      <c r="D590" s="411"/>
      <c r="E590" s="214"/>
      <c r="F590" s="184"/>
      <c r="G590" s="66"/>
      <c r="H590" s="66"/>
      <c r="I590" s="189"/>
      <c r="J590" s="224"/>
      <c r="K590" s="119">
        <v>27</v>
      </c>
      <c r="L590" s="420"/>
    </row>
    <row r="591" spans="1:12" ht="12.75">
      <c r="A591" s="184"/>
      <c r="B591" s="184"/>
      <c r="C591" s="184"/>
      <c r="D591" s="190"/>
      <c r="E591" s="214"/>
      <c r="F591" s="213"/>
      <c r="G591" s="66"/>
      <c r="H591" s="66"/>
      <c r="I591" s="212"/>
      <c r="J591" s="149"/>
      <c r="K591" s="149"/>
      <c r="L591" s="420"/>
    </row>
    <row r="592" spans="1:12" ht="12.75">
      <c r="A592" s="184"/>
      <c r="B592" s="184"/>
      <c r="C592" s="184"/>
      <c r="D592" s="190"/>
      <c r="E592" s="204"/>
      <c r="F592" s="149"/>
      <c r="G592" s="149"/>
      <c r="H592" s="149"/>
      <c r="I592" s="149"/>
      <c r="J592" s="149"/>
      <c r="K592" s="122"/>
      <c r="L592" s="420"/>
    </row>
    <row r="593" spans="1:12">
      <c r="A593" s="424" t="s">
        <v>178</v>
      </c>
      <c r="B593" s="412"/>
      <c r="C593" s="413"/>
      <c r="D593" s="440" t="s">
        <v>177</v>
      </c>
      <c r="E593" s="214"/>
      <c r="F593" s="1"/>
      <c r="G593" s="1"/>
      <c r="H593" s="1"/>
      <c r="I593" s="1"/>
      <c r="J593" s="1"/>
      <c r="K593" s="1"/>
      <c r="L593" s="420"/>
    </row>
    <row r="594" spans="1:12">
      <c r="A594" s="425"/>
      <c r="B594" s="438"/>
      <c r="C594" s="415"/>
      <c r="D594" s="440"/>
      <c r="E594" s="214"/>
      <c r="F594" s="1"/>
      <c r="G594" s="1"/>
      <c r="H594" s="1">
        <v>200</v>
      </c>
      <c r="I594" s="1"/>
      <c r="J594" s="1"/>
      <c r="K594" s="1"/>
      <c r="L594" s="420"/>
    </row>
    <row r="595" spans="1:12" ht="12.75">
      <c r="A595" s="425"/>
      <c r="B595" s="438"/>
      <c r="C595" s="415"/>
      <c r="D595" s="440"/>
      <c r="E595" s="214"/>
      <c r="F595" s="184"/>
      <c r="G595" s="184"/>
      <c r="H595" s="1">
        <v>16</v>
      </c>
      <c r="I595" s="199"/>
      <c r="J595" s="188"/>
      <c r="K595" s="200"/>
      <c r="L595" s="420"/>
    </row>
    <row r="596" spans="1:12" ht="12.75">
      <c r="A596" s="425"/>
      <c r="B596" s="438"/>
      <c r="C596" s="415"/>
      <c r="D596" s="440"/>
      <c r="E596" s="214"/>
      <c r="F596" s="184"/>
      <c r="G596" s="66"/>
      <c r="H596" s="66"/>
      <c r="I596" s="149"/>
      <c r="J596" s="149"/>
      <c r="K596" s="200"/>
      <c r="L596" s="420"/>
    </row>
    <row r="597" spans="1:12" ht="12.75">
      <c r="A597" s="425"/>
      <c r="B597" s="438"/>
      <c r="C597" s="415"/>
      <c r="D597" s="440"/>
      <c r="E597" s="214"/>
      <c r="F597" s="184"/>
      <c r="G597" s="66"/>
      <c r="H597" s="66"/>
      <c r="I597" s="189"/>
      <c r="J597" s="428"/>
      <c r="K597" s="428"/>
      <c r="L597" s="420"/>
    </row>
    <row r="598" spans="1:12" ht="12.75">
      <c r="A598" s="426"/>
      <c r="B598" s="416"/>
      <c r="C598" s="417"/>
      <c r="D598" s="440"/>
      <c r="E598" s="184"/>
      <c r="F598" s="184"/>
      <c r="G598" s="184"/>
      <c r="H598" s="188"/>
      <c r="I598" s="189"/>
      <c r="J598" s="1"/>
      <c r="K598" s="122">
        <f>H594+H595</f>
        <v>216</v>
      </c>
      <c r="L598" s="420"/>
    </row>
    <row r="599" spans="1:12" ht="12.75">
      <c r="A599" s="210"/>
      <c r="B599" s="207"/>
      <c r="C599" s="206"/>
      <c r="D599" s="211"/>
      <c r="E599" s="184"/>
      <c r="F599" s="184"/>
      <c r="G599" s="184"/>
      <c r="H599" s="188"/>
      <c r="I599" s="189"/>
      <c r="J599" s="1"/>
      <c r="K599" s="208"/>
      <c r="L599" s="420"/>
    </row>
    <row r="600" spans="1:12">
      <c r="A600" s="424" t="s">
        <v>176</v>
      </c>
      <c r="B600" s="207"/>
      <c r="C600" s="206"/>
      <c r="D600" s="409" t="s">
        <v>175</v>
      </c>
      <c r="E600" s="184"/>
      <c r="F600" s="1"/>
      <c r="G600" s="1">
        <v>20</v>
      </c>
      <c r="H600" s="1">
        <v>0.15</v>
      </c>
      <c r="I600" s="1">
        <f>G600*H600</f>
        <v>3</v>
      </c>
      <c r="J600" s="1"/>
      <c r="K600" s="1"/>
      <c r="L600" s="420"/>
    </row>
    <row r="601" spans="1:12">
      <c r="A601" s="425"/>
      <c r="B601" s="207"/>
      <c r="C601" s="206"/>
      <c r="D601" s="410"/>
      <c r="E601" s="184"/>
      <c r="F601" s="1"/>
      <c r="G601" s="1">
        <v>20</v>
      </c>
      <c r="H601" s="1">
        <v>0.15</v>
      </c>
      <c r="I601" s="1"/>
      <c r="J601" s="1"/>
      <c r="K601" s="1"/>
      <c r="L601" s="420"/>
    </row>
    <row r="602" spans="1:12" ht="12.75">
      <c r="A602" s="425"/>
      <c r="B602" s="207"/>
      <c r="C602" s="206"/>
      <c r="D602" s="410"/>
      <c r="E602" s="184"/>
      <c r="F602" s="184"/>
      <c r="G602" s="184"/>
      <c r="H602" s="1"/>
      <c r="I602" s="1"/>
      <c r="J602" s="1"/>
      <c r="K602" s="208"/>
      <c r="L602" s="420"/>
    </row>
    <row r="603" spans="1:12" ht="12.75">
      <c r="A603" s="425"/>
      <c r="B603" s="207"/>
      <c r="C603" s="206"/>
      <c r="D603" s="410"/>
      <c r="E603" s="184"/>
      <c r="F603" s="184"/>
      <c r="G603" s="184"/>
      <c r="H603" s="1"/>
      <c r="I603" s="1"/>
      <c r="J603" s="1"/>
      <c r="K603" s="208"/>
      <c r="L603" s="420"/>
    </row>
    <row r="604" spans="1:12" ht="12.75">
      <c r="A604" s="426"/>
      <c r="B604" s="207"/>
      <c r="C604" s="206"/>
      <c r="D604" s="411"/>
      <c r="E604" s="184"/>
      <c r="F604" s="184"/>
      <c r="G604" s="184"/>
      <c r="H604" s="1"/>
      <c r="I604" s="1"/>
      <c r="J604" s="1"/>
      <c r="K604" s="122">
        <f>G600+G601</f>
        <v>40</v>
      </c>
      <c r="L604" s="420"/>
    </row>
    <row r="605" spans="1:12" ht="12.75">
      <c r="A605" s="210"/>
      <c r="B605" s="207"/>
      <c r="C605" s="206"/>
      <c r="D605" s="209"/>
      <c r="E605" s="184"/>
      <c r="F605" s="184"/>
      <c r="G605" s="184"/>
      <c r="H605" s="188"/>
      <c r="I605" s="189"/>
      <c r="J605" s="1"/>
      <c r="K605" s="208"/>
      <c r="L605" s="420"/>
    </row>
    <row r="606" spans="1:12" ht="12.75">
      <c r="A606" s="424" t="s">
        <v>174</v>
      </c>
      <c r="B606" s="207"/>
      <c r="C606" s="206"/>
      <c r="D606" s="409" t="s">
        <v>173</v>
      </c>
      <c r="E606" s="184"/>
      <c r="F606" s="184"/>
      <c r="G606" s="1">
        <v>3.27</v>
      </c>
      <c r="H606" s="1">
        <v>0.5</v>
      </c>
      <c r="I606" s="1">
        <f>(G606*H606)*9</f>
        <v>14.715</v>
      </c>
      <c r="J606" s="1"/>
      <c r="K606" s="208"/>
      <c r="L606" s="420"/>
    </row>
    <row r="607" spans="1:12">
      <c r="A607" s="425"/>
      <c r="B607" s="207"/>
      <c r="C607" s="206"/>
      <c r="D607" s="410"/>
      <c r="E607" s="184"/>
      <c r="F607" s="184"/>
      <c r="G607" s="1">
        <v>3.27</v>
      </c>
      <c r="H607" s="1">
        <v>0.5</v>
      </c>
      <c r="I607" s="1">
        <f>(G607*H607)*9</f>
        <v>14.715</v>
      </c>
      <c r="L607" s="420"/>
    </row>
    <row r="608" spans="1:12">
      <c r="A608" s="425"/>
      <c r="B608" s="207"/>
      <c r="C608" s="206"/>
      <c r="D608" s="410"/>
      <c r="E608" s="184"/>
      <c r="F608" s="184"/>
      <c r="G608" s="184"/>
      <c r="H608" s="1"/>
      <c r="I608" s="1"/>
      <c r="J608" s="1"/>
      <c r="L608" s="420"/>
    </row>
    <row r="609" spans="1:12" ht="12.75">
      <c r="A609" s="426"/>
      <c r="B609" s="207"/>
      <c r="C609" s="206"/>
      <c r="D609" s="411"/>
      <c r="E609" s="184"/>
      <c r="F609" s="184"/>
      <c r="G609" s="184"/>
      <c r="H609" s="1"/>
      <c r="I609" s="1"/>
      <c r="J609" s="1"/>
      <c r="K609" s="161">
        <f>I606+I607</f>
        <v>29.43</v>
      </c>
      <c r="L609" s="420"/>
    </row>
    <row r="610" spans="1:12" ht="12.75">
      <c r="A610" s="184"/>
      <c r="B610" s="184"/>
      <c r="C610" s="184"/>
      <c r="D610" s="205"/>
      <c r="E610" s="204"/>
      <c r="F610" s="188"/>
      <c r="G610" s="188"/>
      <c r="H610" s="188"/>
      <c r="I610" s="188"/>
      <c r="J610" s="203"/>
      <c r="K610" s="200"/>
      <c r="L610" s="420"/>
    </row>
    <row r="611" spans="1:12">
      <c r="A611" s="424" t="s">
        <v>172</v>
      </c>
      <c r="B611" s="412"/>
      <c r="C611" s="413"/>
      <c r="D611" s="441" t="s">
        <v>171</v>
      </c>
      <c r="E611" s="214"/>
      <c r="G611">
        <v>3.4</v>
      </c>
      <c r="H611">
        <f>G611*9</f>
        <v>30.599999999999998</v>
      </c>
      <c r="L611" s="420"/>
    </row>
    <row r="612" spans="1:12">
      <c r="A612" s="425"/>
      <c r="B612" s="438"/>
      <c r="C612" s="415"/>
      <c r="D612" s="442"/>
      <c r="E612" s="214"/>
      <c r="F612" s="184"/>
      <c r="G612" s="184"/>
      <c r="H612" s="184"/>
      <c r="I612" s="184"/>
      <c r="J612" s="184"/>
      <c r="K612" s="184"/>
      <c r="L612" s="420"/>
    </row>
    <row r="613" spans="1:12" ht="12.75">
      <c r="A613" s="425"/>
      <c r="B613" s="438"/>
      <c r="C613" s="415"/>
      <c r="D613" s="442"/>
      <c r="E613" s="214"/>
      <c r="F613" s="184"/>
      <c r="G613" s="66"/>
      <c r="H613" s="66"/>
      <c r="I613" s="199"/>
      <c r="J613" s="188"/>
      <c r="K613" s="200"/>
      <c r="L613" s="420"/>
    </row>
    <row r="614" spans="1:12" ht="12.75">
      <c r="A614" s="425"/>
      <c r="B614" s="438"/>
      <c r="C614" s="415"/>
      <c r="D614" s="442"/>
      <c r="E614" s="214"/>
      <c r="F614" s="184"/>
      <c r="G614" s="66"/>
      <c r="H614" s="66"/>
      <c r="I614" s="149"/>
      <c r="J614" s="149"/>
      <c r="K614" s="200"/>
      <c r="L614" s="420"/>
    </row>
    <row r="615" spans="1:12" ht="12.75">
      <c r="A615" s="425"/>
      <c r="B615" s="438"/>
      <c r="C615" s="415"/>
      <c r="D615" s="442"/>
      <c r="E615" s="214"/>
      <c r="F615" s="184"/>
      <c r="G615" s="184"/>
      <c r="H615" s="188"/>
      <c r="I615" s="189"/>
      <c r="J615" s="1"/>
      <c r="K615" s="161">
        <f>H611</f>
        <v>30.599999999999998</v>
      </c>
      <c r="L615" s="420"/>
    </row>
    <row r="616" spans="1:12" ht="12.75">
      <c r="A616" s="426"/>
      <c r="B616" s="416"/>
      <c r="C616" s="417"/>
      <c r="D616" s="443"/>
      <c r="E616" s="184"/>
      <c r="F616" s="184"/>
      <c r="G616" s="184"/>
      <c r="H616" s="188"/>
      <c r="I616" s="189"/>
      <c r="J616" s="427"/>
      <c r="K616" s="427"/>
      <c r="L616" s="420"/>
    </row>
    <row r="617" spans="1:12" ht="12.75">
      <c r="A617" s="192"/>
      <c r="B617" s="192"/>
      <c r="C617" s="192"/>
      <c r="D617" s="183"/>
      <c r="E617" s="184"/>
      <c r="F617" s="223"/>
      <c r="G617" s="223"/>
      <c r="H617" s="184"/>
      <c r="I617" s="184"/>
      <c r="J617" s="184"/>
      <c r="K617" s="184"/>
      <c r="L617" s="420"/>
    </row>
    <row r="618" spans="1:12">
      <c r="A618" s="424" t="s">
        <v>170</v>
      </c>
      <c r="B618" s="192"/>
      <c r="C618" s="192"/>
      <c r="D618" s="441" t="s">
        <v>169</v>
      </c>
      <c r="E618" s="190"/>
      <c r="F618" s="1"/>
      <c r="G618" s="1"/>
      <c r="H618" s="1">
        <v>13</v>
      </c>
      <c r="I618" s="1">
        <f>H618*2</f>
        <v>26</v>
      </c>
      <c r="J618" s="1"/>
      <c r="K618" s="1"/>
      <c r="L618" s="420"/>
    </row>
    <row r="619" spans="1:12">
      <c r="A619" s="425"/>
      <c r="B619" s="192"/>
      <c r="C619" s="192"/>
      <c r="D619" s="442"/>
      <c r="E619" s="190"/>
      <c r="F619" s="1"/>
      <c r="G619" s="1"/>
      <c r="H619" s="1">
        <f>9*2</f>
        <v>18</v>
      </c>
      <c r="I619" s="1"/>
      <c r="J619" s="1"/>
      <c r="K619" s="1"/>
      <c r="L619" s="420"/>
    </row>
    <row r="620" spans="1:12" ht="12.75">
      <c r="A620" s="425"/>
      <c r="B620" s="192"/>
      <c r="C620" s="192"/>
      <c r="D620" s="442"/>
      <c r="E620" s="190"/>
      <c r="F620" s="184"/>
      <c r="G620" s="66"/>
      <c r="H620" s="66">
        <f>4.45*2</f>
        <v>8.9</v>
      </c>
      <c r="I620" s="199"/>
      <c r="J620" s="188"/>
      <c r="K620" s="200"/>
      <c r="L620" s="420"/>
    </row>
    <row r="621" spans="1:12" ht="12.75">
      <c r="A621" s="425"/>
      <c r="B621" s="192"/>
      <c r="C621" s="192"/>
      <c r="D621" s="442"/>
      <c r="E621" s="190"/>
      <c r="F621" s="230"/>
      <c r="G621" s="67"/>
      <c r="H621" s="67"/>
      <c r="I621" s="222"/>
      <c r="J621" s="222"/>
      <c r="K621" s="222"/>
      <c r="L621" s="420"/>
    </row>
    <row r="622" spans="1:12" ht="12.75">
      <c r="A622" s="426"/>
      <c r="B622" s="192"/>
      <c r="C622" s="192"/>
      <c r="D622" s="442"/>
      <c r="E622" s="190"/>
      <c r="F622" s="184"/>
      <c r="G622" s="184"/>
      <c r="H622" s="188"/>
      <c r="I622" s="189"/>
      <c r="J622" s="198"/>
      <c r="K622" s="121">
        <f>I618+H619+H620</f>
        <v>52.9</v>
      </c>
      <c r="L622" s="420"/>
    </row>
    <row r="623" spans="1:12" ht="12.75">
      <c r="A623" s="192"/>
      <c r="B623" s="192"/>
      <c r="C623" s="192"/>
      <c r="D623" s="191"/>
      <c r="E623" s="1"/>
      <c r="F623" s="1"/>
      <c r="G623" s="56"/>
      <c r="H623" s="1"/>
      <c r="I623" s="1"/>
      <c r="J623" s="1"/>
      <c r="K623" s="1"/>
      <c r="L623" s="420"/>
    </row>
    <row r="624" spans="1:12">
      <c r="A624" s="412" t="s">
        <v>168</v>
      </c>
      <c r="B624" s="192"/>
      <c r="C624" s="192"/>
      <c r="D624" s="444" t="s">
        <v>167</v>
      </c>
      <c r="E624" s="190"/>
      <c r="F624" s="194"/>
      <c r="I624" s="184"/>
      <c r="J624" s="184"/>
      <c r="K624" s="184"/>
      <c r="L624" s="420"/>
    </row>
    <row r="625" spans="1:12" ht="12.75">
      <c r="A625" s="438"/>
      <c r="B625" s="192"/>
      <c r="C625" s="192"/>
      <c r="D625" s="444"/>
      <c r="E625" s="190"/>
      <c r="F625" s="196"/>
      <c r="G625" s="184">
        <v>1.35</v>
      </c>
      <c r="H625" s="188">
        <v>5</v>
      </c>
      <c r="I625" s="189">
        <f>G625*H625</f>
        <v>6.75</v>
      </c>
      <c r="J625" s="198"/>
      <c r="K625" s="202"/>
      <c r="L625" s="420"/>
    </row>
    <row r="626" spans="1:12" ht="12.75">
      <c r="A626" s="438"/>
      <c r="B626" s="192"/>
      <c r="C626" s="192"/>
      <c r="D626" s="444"/>
      <c r="E626" s="190"/>
      <c r="F626" s="196"/>
      <c r="G626" s="184"/>
      <c r="H626" s="200"/>
      <c r="I626" s="201"/>
      <c r="J626" s="188"/>
      <c r="K626" s="200"/>
      <c r="L626" s="420"/>
    </row>
    <row r="627" spans="1:12">
      <c r="A627" s="438"/>
      <c r="B627" s="192"/>
      <c r="C627" s="192"/>
      <c r="D627" s="444"/>
      <c r="E627" s="190"/>
      <c r="F627" s="194"/>
      <c r="G627" s="193"/>
      <c r="H627" s="187"/>
      <c r="I627" s="184"/>
      <c r="J627" s="184"/>
      <c r="K627" s="184"/>
      <c r="L627" s="420"/>
    </row>
    <row r="628" spans="1:12" ht="12.75">
      <c r="A628" s="438"/>
      <c r="B628" s="192"/>
      <c r="C628" s="192"/>
      <c r="D628" s="444"/>
      <c r="E628" s="190"/>
      <c r="F628" s="196"/>
      <c r="G628" s="67"/>
      <c r="H628" s="65"/>
      <c r="I628" s="199"/>
      <c r="J628" s="188"/>
      <c r="L628" s="420"/>
    </row>
    <row r="629" spans="1:12" ht="12.75">
      <c r="A629" s="438"/>
      <c r="B629" s="192"/>
      <c r="C629" s="192"/>
      <c r="D629" s="444"/>
      <c r="E629" s="184"/>
      <c r="F629" s="196"/>
      <c r="G629" s="67"/>
      <c r="H629" s="67"/>
      <c r="I629" s="184"/>
      <c r="J629" s="184"/>
      <c r="K629" s="184"/>
      <c r="L629" s="420"/>
    </row>
    <row r="630" spans="1:12" ht="12.75">
      <c r="A630" s="438"/>
      <c r="B630" s="192"/>
      <c r="C630" s="192"/>
      <c r="D630" s="444"/>
      <c r="E630" s="190"/>
      <c r="F630" s="194"/>
      <c r="G630" s="184"/>
      <c r="H630" s="188"/>
      <c r="I630" s="189"/>
      <c r="J630" s="198"/>
      <c r="K630" s="197"/>
      <c r="L630" s="420"/>
    </row>
    <row r="631" spans="1:12" ht="12.75">
      <c r="A631" s="438"/>
      <c r="B631" s="192"/>
      <c r="C631" s="192"/>
      <c r="D631" s="444"/>
      <c r="E631" s="190"/>
      <c r="F631" s="196"/>
      <c r="G631" s="184"/>
      <c r="H631" s="188"/>
      <c r="I631" s="189"/>
      <c r="J631" s="428"/>
      <c r="K631" s="428"/>
      <c r="L631" s="420"/>
    </row>
    <row r="632" spans="1:12">
      <c r="A632" s="438"/>
      <c r="B632" s="1"/>
      <c r="C632" s="1"/>
      <c r="D632" s="444"/>
      <c r="E632" s="1"/>
      <c r="F632" s="72"/>
      <c r="G632" s="1"/>
      <c r="H632" s="1"/>
      <c r="I632" s="1"/>
      <c r="J632" s="1"/>
      <c r="K632" s="1"/>
      <c r="L632" s="420"/>
    </row>
    <row r="633" spans="1:12" ht="12.75">
      <c r="A633" s="416"/>
      <c r="D633" s="444"/>
      <c r="E633" s="1"/>
      <c r="K633" s="122">
        <f>I625</f>
        <v>6.75</v>
      </c>
      <c r="L633" s="420"/>
    </row>
    <row r="634" spans="1:12" ht="12.75">
      <c r="A634" s="192"/>
      <c r="B634" s="192"/>
      <c r="C634" s="192"/>
      <c r="D634" s="195"/>
      <c r="E634" s="190"/>
      <c r="F634" s="194"/>
      <c r="G634" s="193"/>
      <c r="H634" s="187"/>
      <c r="I634" s="184"/>
      <c r="J634" s="184"/>
      <c r="K634" s="119"/>
      <c r="L634" s="420"/>
    </row>
    <row r="635" spans="1:12" ht="12.75">
      <c r="A635" s="412" t="s">
        <v>166</v>
      </c>
      <c r="B635" s="192"/>
      <c r="C635" s="192"/>
      <c r="D635" s="440" t="s">
        <v>165</v>
      </c>
      <c r="E635" s="190"/>
      <c r="F635" s="196"/>
      <c r="G635">
        <v>22</v>
      </c>
      <c r="H635">
        <v>3</v>
      </c>
      <c r="I635" s="188">
        <f>G635*H635</f>
        <v>66</v>
      </c>
      <c r="J635" s="428"/>
      <c r="K635" s="428"/>
      <c r="L635" s="420"/>
    </row>
    <row r="636" spans="1:12">
      <c r="A636" s="438"/>
      <c r="B636" s="1"/>
      <c r="C636" s="1"/>
      <c r="D636" s="440"/>
      <c r="E636" s="1"/>
      <c r="F636" s="72"/>
      <c r="G636" s="184"/>
      <c r="H636" s="1"/>
      <c r="I636" s="1"/>
      <c r="J636" s="1"/>
      <c r="K636" s="1"/>
      <c r="L636" s="420"/>
    </row>
    <row r="637" spans="1:12">
      <c r="A637" s="438"/>
      <c r="D637" s="440"/>
      <c r="E637" s="1"/>
      <c r="G637" s="184"/>
      <c r="L637" s="420"/>
    </row>
    <row r="638" spans="1:12" ht="12.75">
      <c r="A638" s="416"/>
      <c r="B638" s="192"/>
      <c r="C638" s="192"/>
      <c r="D638" s="440"/>
      <c r="E638" s="190"/>
      <c r="F638" s="194"/>
      <c r="G638" s="184"/>
      <c r="H638" s="187"/>
      <c r="I638" s="184"/>
      <c r="J638" s="184"/>
      <c r="K638" s="161">
        <f>I635</f>
        <v>66</v>
      </c>
      <c r="L638" s="420"/>
    </row>
    <row r="639" spans="1:12" ht="12.75">
      <c r="A639" s="192"/>
      <c r="B639" s="192"/>
      <c r="C639" s="192"/>
      <c r="D639" s="191"/>
      <c r="E639" s="190"/>
      <c r="F639" s="196"/>
      <c r="G639" s="184"/>
      <c r="H639" s="188"/>
      <c r="I639" s="189"/>
      <c r="J639" s="428"/>
      <c r="K639" s="428"/>
      <c r="L639" s="420"/>
    </row>
    <row r="640" spans="1:12" ht="12" customHeight="1">
      <c r="A640" s="216"/>
      <c r="B640" s="216"/>
      <c r="C640" s="216"/>
      <c r="D640" s="216"/>
      <c r="E640" s="216"/>
      <c r="F640" s="216"/>
      <c r="G640" s="216"/>
      <c r="H640" s="216"/>
      <c r="I640" s="216"/>
      <c r="J640" s="175"/>
      <c r="K640" s="175"/>
      <c r="L640" s="169"/>
    </row>
    <row r="641" spans="1:12" ht="12.75" customHeight="1">
      <c r="A641" s="216"/>
      <c r="B641" s="216"/>
      <c r="C641" s="216"/>
      <c r="D641" s="221"/>
      <c r="E641" s="216"/>
      <c r="F641" s="216"/>
      <c r="G641" s="216"/>
      <c r="H641" s="216"/>
      <c r="I641" s="216"/>
      <c r="J641" s="216"/>
      <c r="K641" s="216"/>
      <c r="L641" s="169"/>
    </row>
    <row r="642" spans="1:12" ht="14.25" customHeight="1">
      <c r="A642" s="216"/>
      <c r="B642" s="216"/>
      <c r="C642" s="216"/>
      <c r="D642" s="221"/>
      <c r="E642" s="216"/>
      <c r="F642" s="216"/>
      <c r="G642" s="216"/>
      <c r="H642" s="216"/>
      <c r="I642" s="216"/>
      <c r="J642" s="216"/>
      <c r="K642" s="216"/>
      <c r="L642" s="169"/>
    </row>
    <row r="643" spans="1:12" ht="12.75" customHeight="1">
      <c r="A643" s="216"/>
      <c r="B643" s="216"/>
      <c r="C643" s="216"/>
      <c r="D643" s="221"/>
      <c r="E643" s="216"/>
      <c r="F643" s="216"/>
      <c r="G643" s="216"/>
      <c r="H643" s="216"/>
      <c r="I643" s="216"/>
      <c r="J643" s="216"/>
      <c r="K643" s="216"/>
      <c r="L643" s="169"/>
    </row>
    <row r="644" spans="1:12" ht="12" customHeight="1">
      <c r="A644" s="216"/>
      <c r="B644" s="216"/>
      <c r="C644" s="216"/>
      <c r="D644" s="221"/>
      <c r="E644" s="216"/>
      <c r="F644" s="216"/>
      <c r="G644" s="216"/>
      <c r="H644" s="216"/>
      <c r="I644" s="216"/>
      <c r="J644" s="216"/>
      <c r="K644" s="216"/>
      <c r="L644" s="169"/>
    </row>
    <row r="645" spans="1:12" ht="15.75">
      <c r="C645" s="4" t="s">
        <v>1</v>
      </c>
      <c r="D645" s="431" t="s">
        <v>2</v>
      </c>
      <c r="E645" s="431"/>
      <c r="F645" s="220"/>
      <c r="G645" s="220" t="s">
        <v>3</v>
      </c>
      <c r="H645" s="220"/>
      <c r="J645" s="17"/>
      <c r="K645" s="17"/>
      <c r="L645" s="218"/>
    </row>
    <row r="646" spans="1:12" ht="12.75">
      <c r="C646" t="s">
        <v>4</v>
      </c>
      <c r="D646" s="432"/>
      <c r="E646" s="432"/>
      <c r="F646" s="432"/>
      <c r="J646" s="17"/>
      <c r="K646" s="17"/>
      <c r="L646" s="218"/>
    </row>
    <row r="647" spans="1:12" ht="12.75">
      <c r="C647" t="s">
        <v>5</v>
      </c>
      <c r="D647" s="433" t="s">
        <v>6</v>
      </c>
      <c r="E647" s="433"/>
      <c r="F647" s="13"/>
      <c r="G647" s="13" t="s">
        <v>7</v>
      </c>
      <c r="H647" s="13"/>
      <c r="I647" s="9"/>
      <c r="J647" s="176"/>
      <c r="K647" s="176"/>
      <c r="L647" s="218"/>
    </row>
    <row r="648" spans="1:12">
      <c r="D648" s="434" t="s">
        <v>8</v>
      </c>
      <c r="E648" s="434"/>
      <c r="F648" s="10"/>
      <c r="G648" s="10"/>
      <c r="H648" s="10"/>
      <c r="I648" s="9"/>
      <c r="J648" s="11"/>
      <c r="K648" s="11"/>
      <c r="L648" s="218"/>
    </row>
    <row r="649" spans="1:12" ht="15">
      <c r="D649" s="13"/>
      <c r="G649" s="435" t="s">
        <v>9</v>
      </c>
      <c r="H649" s="435"/>
      <c r="I649" s="435"/>
      <c r="J649" s="219" t="s">
        <v>19</v>
      </c>
      <c r="K649" s="17"/>
      <c r="L649" s="218"/>
    </row>
    <row r="650" spans="1:12" ht="15">
      <c r="G650" s="14"/>
      <c r="J650" s="17"/>
      <c r="K650" s="17"/>
      <c r="L650" s="218"/>
    </row>
    <row r="651" spans="1:12" ht="15">
      <c r="A651" s="17"/>
      <c r="B651" s="17"/>
      <c r="C651" s="17"/>
      <c r="D651" s="17"/>
      <c r="G651" s="14"/>
      <c r="J651" s="17"/>
      <c r="K651" s="17"/>
      <c r="L651" s="218"/>
    </row>
    <row r="652" spans="1:12" ht="15">
      <c r="A652" s="17"/>
      <c r="B652" s="17"/>
      <c r="C652" s="17"/>
      <c r="D652" s="436" t="s">
        <v>10</v>
      </c>
      <c r="E652" s="436"/>
      <c r="F652" s="19"/>
      <c r="G652" s="14"/>
      <c r="H652" s="437"/>
      <c r="I652" s="437"/>
      <c r="J652" s="17"/>
      <c r="K652" s="17"/>
      <c r="L652" s="218"/>
    </row>
    <row r="653" spans="1:12" ht="30">
      <c r="A653" s="17"/>
      <c r="B653" s="17"/>
      <c r="C653" s="17"/>
      <c r="D653" s="13"/>
      <c r="E653" s="17"/>
      <c r="F653" s="17"/>
      <c r="G653" s="14"/>
      <c r="I653" s="21"/>
      <c r="J653" s="17"/>
      <c r="K653" s="17"/>
      <c r="L653" s="216"/>
    </row>
    <row r="654" spans="1:12" ht="30">
      <c r="A654" s="17"/>
      <c r="B654" s="17"/>
      <c r="C654" s="17"/>
      <c r="D654" s="13"/>
      <c r="E654" s="17"/>
      <c r="F654" s="17"/>
      <c r="G654" s="14"/>
      <c r="H654" s="217"/>
      <c r="J654" s="17"/>
      <c r="K654" s="17"/>
      <c r="L654" s="216"/>
    </row>
    <row r="655" spans="1:12">
      <c r="A655" s="418" t="s">
        <v>0</v>
      </c>
      <c r="B655" s="418"/>
      <c r="C655" s="418"/>
      <c r="D655" s="418" t="s">
        <v>11</v>
      </c>
      <c r="E655" s="418" t="s">
        <v>12</v>
      </c>
      <c r="F655" s="429" t="s">
        <v>13</v>
      </c>
      <c r="G655" s="429" t="s">
        <v>13</v>
      </c>
      <c r="H655" s="429" t="s">
        <v>14</v>
      </c>
      <c r="I655" s="418" t="s">
        <v>15</v>
      </c>
      <c r="J655" s="418" t="s">
        <v>16</v>
      </c>
      <c r="K655" s="419" t="s">
        <v>17</v>
      </c>
      <c r="L655" s="418" t="s">
        <v>18</v>
      </c>
    </row>
    <row r="656" spans="1:12">
      <c r="A656" s="418"/>
      <c r="B656" s="418"/>
      <c r="C656" s="418"/>
      <c r="D656" s="418"/>
      <c r="E656" s="418"/>
      <c r="F656" s="430"/>
      <c r="G656" s="430"/>
      <c r="H656" s="430"/>
      <c r="I656" s="418"/>
      <c r="J656" s="418"/>
      <c r="K656" s="418"/>
      <c r="L656" s="418"/>
    </row>
    <row r="657" spans="1:12" ht="12.75">
      <c r="A657" s="210"/>
      <c r="B657" s="207"/>
      <c r="C657" s="206"/>
      <c r="D657" s="211"/>
      <c r="E657" s="184"/>
      <c r="F657" s="184"/>
      <c r="G657" s="184"/>
      <c r="H657" s="188"/>
      <c r="I657" s="189"/>
      <c r="J657" s="1"/>
      <c r="K657" s="208"/>
      <c r="L657" s="420"/>
    </row>
    <row r="658" spans="1:12" ht="12.75">
      <c r="A658" s="424" t="s">
        <v>164</v>
      </c>
      <c r="B658" s="207"/>
      <c r="C658" s="206"/>
      <c r="D658" s="409" t="s">
        <v>163</v>
      </c>
      <c r="E658" s="184"/>
      <c r="F658" s="1"/>
      <c r="H658" s="188"/>
      <c r="I658" s="1"/>
      <c r="J658" s="1"/>
      <c r="K658" s="1"/>
      <c r="L658" s="420"/>
    </row>
    <row r="659" spans="1:12">
      <c r="A659" s="425"/>
      <c r="B659" s="207"/>
      <c r="C659" s="206"/>
      <c r="D659" s="410"/>
      <c r="E659" s="184"/>
      <c r="F659" s="184"/>
      <c r="G659" s="1"/>
      <c r="I659" s="1"/>
      <c r="J659" s="1"/>
      <c r="K659" s="1"/>
      <c r="L659" s="420"/>
    </row>
    <row r="660" spans="1:12" ht="12.75">
      <c r="A660" s="425"/>
      <c r="B660" s="207"/>
      <c r="C660" s="206"/>
      <c r="D660" s="410"/>
      <c r="E660" s="184"/>
      <c r="F660" s="184">
        <v>1</v>
      </c>
      <c r="G660" s="1">
        <v>22.67</v>
      </c>
      <c r="H660">
        <f>F660*G660*3</f>
        <v>68.010000000000005</v>
      </c>
      <c r="I660" s="1"/>
      <c r="J660" s="1"/>
      <c r="K660" s="208"/>
      <c r="L660" s="420"/>
    </row>
    <row r="661" spans="1:12" ht="12.75">
      <c r="A661" s="425"/>
      <c r="B661" s="207"/>
      <c r="C661" s="206"/>
      <c r="D661" s="410"/>
      <c r="E661" s="184"/>
      <c r="F661" s="184"/>
      <c r="G661" s="184"/>
      <c r="H661" s="1"/>
      <c r="I661" s="1"/>
      <c r="J661" s="1"/>
      <c r="K661" s="208"/>
      <c r="L661" s="420"/>
    </row>
    <row r="662" spans="1:12" ht="12.75">
      <c r="A662" s="426"/>
      <c r="B662" s="207"/>
      <c r="C662" s="206"/>
      <c r="D662" s="411"/>
      <c r="E662" s="184"/>
      <c r="F662" s="184"/>
      <c r="G662" s="184"/>
      <c r="H662" s="1"/>
      <c r="I662" s="1"/>
      <c r="J662" s="1"/>
      <c r="K662" s="161">
        <f>ROUND(H658+H659+H660,0)</f>
        <v>68</v>
      </c>
      <c r="L662" s="420"/>
    </row>
    <row r="663" spans="1:12" ht="12.75">
      <c r="A663" s="210"/>
      <c r="B663" s="207"/>
      <c r="C663" s="206"/>
      <c r="D663" s="209"/>
      <c r="E663" s="184"/>
      <c r="F663" s="184"/>
      <c r="G663" s="184"/>
      <c r="H663" s="188"/>
      <c r="I663" s="189"/>
      <c r="J663" s="1"/>
      <c r="K663" s="208"/>
      <c r="L663" s="420"/>
    </row>
    <row r="664" spans="1:12" ht="12.75">
      <c r="A664" s="424" t="s">
        <v>162</v>
      </c>
      <c r="B664" s="207"/>
      <c r="C664" s="206"/>
      <c r="D664" s="409" t="s">
        <v>161</v>
      </c>
      <c r="E664" s="184"/>
      <c r="F664" s="184"/>
      <c r="G664" s="1"/>
      <c r="H664" s="1"/>
      <c r="I664" s="1"/>
      <c r="J664" s="1"/>
      <c r="K664" s="208"/>
      <c r="L664" s="420"/>
    </row>
    <row r="665" spans="1:12">
      <c r="A665" s="425"/>
      <c r="B665" s="207"/>
      <c r="C665" s="206"/>
      <c r="D665" s="410"/>
      <c r="E665" s="184"/>
      <c r="F665" s="184"/>
      <c r="G665" s="1"/>
      <c r="H665" s="1">
        <v>97.15</v>
      </c>
      <c r="I665" s="1"/>
      <c r="L665" s="420"/>
    </row>
    <row r="666" spans="1:12">
      <c r="A666" s="425"/>
      <c r="B666" s="207"/>
      <c r="C666" s="206"/>
      <c r="D666" s="410"/>
      <c r="E666" s="184"/>
      <c r="F666" s="184"/>
      <c r="G666" s="184"/>
      <c r="H666" s="1"/>
      <c r="I666" s="1"/>
      <c r="J666" s="1"/>
      <c r="L666" s="420"/>
    </row>
    <row r="667" spans="1:12" ht="12.75">
      <c r="A667" s="426"/>
      <c r="B667" s="207"/>
      <c r="C667" s="206"/>
      <c r="D667" s="411"/>
      <c r="E667" s="184"/>
      <c r="F667" s="184"/>
      <c r="G667" s="184"/>
      <c r="H667" s="1"/>
      <c r="I667" s="1"/>
      <c r="J667" s="1"/>
      <c r="K667" s="161">
        <f>H665</f>
        <v>97.15</v>
      </c>
      <c r="L667" s="420"/>
    </row>
    <row r="668" spans="1:12" ht="12.75">
      <c r="A668" s="184"/>
      <c r="B668" s="184"/>
      <c r="C668" s="184"/>
      <c r="D668" s="205"/>
      <c r="E668" s="204"/>
      <c r="F668" s="188"/>
      <c r="G668" s="188"/>
      <c r="H668" s="188"/>
      <c r="I668" s="188"/>
      <c r="J668" s="203"/>
      <c r="K668" s="200"/>
      <c r="L668" s="420"/>
    </row>
    <row r="669" spans="1:12">
      <c r="A669" s="424" t="s">
        <v>20</v>
      </c>
      <c r="B669" s="412"/>
      <c r="C669" s="413"/>
      <c r="D669" s="441" t="s">
        <v>160</v>
      </c>
      <c r="E669" s="214"/>
      <c r="L669" s="420"/>
    </row>
    <row r="670" spans="1:12">
      <c r="A670" s="425"/>
      <c r="B670" s="438"/>
      <c r="C670" s="415"/>
      <c r="D670" s="442"/>
      <c r="E670" s="214"/>
      <c r="F670" s="184"/>
      <c r="G670" s="184"/>
      <c r="H670" s="184"/>
      <c r="I670" s="184"/>
      <c r="J670" s="184"/>
      <c r="K670" s="184"/>
      <c r="L670" s="420"/>
    </row>
    <row r="671" spans="1:12" ht="12.75">
      <c r="A671" s="425"/>
      <c r="B671" s="438"/>
      <c r="C671" s="415"/>
      <c r="D671" s="442"/>
      <c r="E671" s="214"/>
      <c r="F671" s="184"/>
      <c r="G671" s="66"/>
      <c r="H671" s="66"/>
      <c r="I671" s="199"/>
      <c r="J671" s="188"/>
      <c r="K671" s="200"/>
      <c r="L671" s="420"/>
    </row>
    <row r="672" spans="1:12" ht="12.75">
      <c r="A672" s="425"/>
      <c r="B672" s="438"/>
      <c r="C672" s="415"/>
      <c r="D672" s="442"/>
      <c r="E672" s="214"/>
      <c r="F672" s="184"/>
      <c r="G672" s="66"/>
      <c r="H672" s="66"/>
      <c r="I672" s="149"/>
      <c r="J672" s="149"/>
      <c r="K672" s="200"/>
      <c r="L672" s="420"/>
    </row>
    <row r="673" spans="1:12" ht="12.75">
      <c r="A673" s="425"/>
      <c r="B673" s="438"/>
      <c r="C673" s="415"/>
      <c r="D673" s="442"/>
      <c r="E673" s="214"/>
      <c r="F673" s="184"/>
      <c r="G673" s="184"/>
      <c r="H673" s="188"/>
      <c r="I673" s="189"/>
      <c r="J673" s="1"/>
      <c r="K673" s="119">
        <v>1</v>
      </c>
      <c r="L673" s="420"/>
    </row>
    <row r="674" spans="1:12" ht="12.75">
      <c r="A674" s="426"/>
      <c r="B674" s="416"/>
      <c r="C674" s="417"/>
      <c r="D674" s="443"/>
      <c r="E674" s="184"/>
      <c r="F674" s="184"/>
      <c r="G674" s="184"/>
      <c r="H674" s="188"/>
      <c r="I674" s="189"/>
      <c r="J674" s="427"/>
      <c r="K674" s="427"/>
      <c r="L674" s="420"/>
    </row>
    <row r="675" spans="1:12" ht="12.75">
      <c r="A675" s="192"/>
      <c r="B675" s="192"/>
      <c r="C675" s="192"/>
      <c r="D675" s="183"/>
      <c r="E675" s="184"/>
      <c r="F675" s="223"/>
      <c r="G675" s="223"/>
      <c r="H675" s="184"/>
      <c r="I675" s="184"/>
      <c r="J675" s="184"/>
      <c r="K675" s="184"/>
      <c r="L675" s="420"/>
    </row>
    <row r="676" spans="1:12">
      <c r="A676" s="424" t="s">
        <v>159</v>
      </c>
      <c r="B676" s="192"/>
      <c r="C676" s="192"/>
      <c r="D676" s="441" t="s">
        <v>158</v>
      </c>
      <c r="E676" s="190"/>
      <c r="F676" s="1"/>
      <c r="G676" s="1"/>
      <c r="H676" s="1"/>
      <c r="I676" s="1"/>
      <c r="J676" s="1"/>
      <c r="K676" s="1"/>
      <c r="L676" s="420"/>
    </row>
    <row r="677" spans="1:12">
      <c r="A677" s="425"/>
      <c r="B677" s="192"/>
      <c r="C677" s="192"/>
      <c r="D677" s="442"/>
      <c r="E677" s="190"/>
      <c r="F677" s="1"/>
      <c r="G677" s="1"/>
      <c r="H677" s="1"/>
      <c r="I677" s="1"/>
      <c r="J677" s="1"/>
      <c r="K677" s="1"/>
      <c r="L677" s="420"/>
    </row>
    <row r="678" spans="1:12" ht="12.75">
      <c r="A678" s="425"/>
      <c r="B678" s="192"/>
      <c r="C678" s="192"/>
      <c r="D678" s="442"/>
      <c r="E678" s="190"/>
      <c r="F678" s="184"/>
      <c r="G678" s="66"/>
      <c r="H678" s="66"/>
      <c r="I678" s="199"/>
      <c r="J678" s="188"/>
      <c r="K678" s="200"/>
      <c r="L678" s="420"/>
    </row>
    <row r="679" spans="1:12" ht="12.75">
      <c r="A679" s="425"/>
      <c r="B679" s="192"/>
      <c r="C679" s="192"/>
      <c r="D679" s="442"/>
      <c r="E679" s="190"/>
      <c r="F679" s="230"/>
      <c r="G679" s="67"/>
      <c r="H679" s="67"/>
      <c r="I679" s="222"/>
      <c r="J679" s="222"/>
      <c r="K679" s="222"/>
      <c r="L679" s="420"/>
    </row>
    <row r="680" spans="1:12" ht="12.75">
      <c r="A680" s="426"/>
      <c r="B680" s="192"/>
      <c r="C680" s="192"/>
      <c r="D680" s="442"/>
      <c r="E680" s="190"/>
      <c r="F680" s="184"/>
      <c r="G680" s="184"/>
      <c r="H680" s="188"/>
      <c r="I680" s="189"/>
      <c r="J680" s="198"/>
      <c r="K680" s="119">
        <v>4</v>
      </c>
      <c r="L680" s="420"/>
    </row>
    <row r="681" spans="1:12" ht="12.75">
      <c r="A681" s="192"/>
      <c r="B681" s="192"/>
      <c r="C681" s="192"/>
      <c r="D681" s="191"/>
      <c r="E681" s="1"/>
      <c r="F681" s="1"/>
      <c r="G681" s="56"/>
      <c r="H681" s="1"/>
      <c r="I681" s="1"/>
      <c r="J681" s="1"/>
      <c r="K681" s="1"/>
      <c r="L681" s="420"/>
    </row>
    <row r="682" spans="1:12">
      <c r="A682" s="412"/>
      <c r="B682" s="192"/>
      <c r="C682" s="192"/>
      <c r="D682" s="444"/>
      <c r="E682" s="190"/>
      <c r="F682" s="194"/>
      <c r="I682" s="184"/>
      <c r="J682" s="184"/>
      <c r="K682" s="184"/>
      <c r="L682" s="420"/>
    </row>
    <row r="683" spans="1:12" ht="12.75">
      <c r="A683" s="438"/>
      <c r="B683" s="192"/>
      <c r="C683" s="192"/>
      <c r="D683" s="444"/>
      <c r="E683" s="190"/>
      <c r="F683" s="196"/>
      <c r="G683" s="184"/>
      <c r="H683" s="188"/>
      <c r="I683" s="189"/>
      <c r="J683" s="198"/>
      <c r="K683" s="202"/>
      <c r="L683" s="420"/>
    </row>
    <row r="684" spans="1:12" ht="12.75">
      <c r="A684" s="438"/>
      <c r="B684" s="192"/>
      <c r="C684" s="192"/>
      <c r="D684" s="444"/>
      <c r="E684" s="190"/>
      <c r="F684" s="196"/>
      <c r="G684" s="184"/>
      <c r="H684" s="200"/>
      <c r="I684" s="201"/>
      <c r="J684" s="188"/>
      <c r="K684" s="200"/>
      <c r="L684" s="420"/>
    </row>
    <row r="685" spans="1:12">
      <c r="A685" s="438"/>
      <c r="B685" s="192"/>
      <c r="C685" s="192"/>
      <c r="D685" s="444"/>
      <c r="E685" s="190"/>
      <c r="F685" s="194"/>
      <c r="G685" s="193"/>
      <c r="H685" s="187"/>
      <c r="I685" s="184"/>
      <c r="J685" s="184"/>
      <c r="K685" s="184"/>
      <c r="L685" s="420"/>
    </row>
    <row r="686" spans="1:12" ht="12.75">
      <c r="A686" s="438"/>
      <c r="B686" s="192"/>
      <c r="C686" s="192"/>
      <c r="D686" s="444"/>
      <c r="E686" s="190"/>
      <c r="F686" s="196"/>
      <c r="G686" s="67"/>
      <c r="H686" s="65"/>
      <c r="I686" s="199"/>
      <c r="J686" s="188"/>
      <c r="L686" s="420"/>
    </row>
    <row r="687" spans="1:12" ht="12.75">
      <c r="A687" s="438"/>
      <c r="B687" s="192"/>
      <c r="C687" s="192"/>
      <c r="D687" s="444"/>
      <c r="E687" s="184"/>
      <c r="F687" s="196"/>
      <c r="G687" s="67"/>
      <c r="H687" s="67"/>
      <c r="I687" s="184"/>
      <c r="J687" s="184"/>
      <c r="K687" s="184"/>
      <c r="L687" s="420"/>
    </row>
    <row r="688" spans="1:12" ht="12.75">
      <c r="A688" s="438"/>
      <c r="B688" s="192"/>
      <c r="C688" s="192"/>
      <c r="D688" s="444"/>
      <c r="E688" s="190"/>
      <c r="F688" s="194"/>
      <c r="G688" s="184"/>
      <c r="H688" s="188"/>
      <c r="I688" s="189"/>
      <c r="J688" s="198"/>
      <c r="K688" s="197"/>
      <c r="L688" s="420"/>
    </row>
    <row r="689" spans="1:12" ht="12.75">
      <c r="A689" s="438"/>
      <c r="B689" s="192"/>
      <c r="C689" s="192"/>
      <c r="D689" s="444"/>
      <c r="E689" s="190"/>
      <c r="F689" s="196"/>
      <c r="G689" s="184"/>
      <c r="H689" s="188"/>
      <c r="I689" s="189"/>
      <c r="J689" s="428"/>
      <c r="K689" s="428"/>
      <c r="L689" s="420"/>
    </row>
    <row r="690" spans="1:12">
      <c r="A690" s="438"/>
      <c r="B690" s="1"/>
      <c r="C690" s="1"/>
      <c r="D690" s="444"/>
      <c r="E690" s="1"/>
      <c r="F690" s="72"/>
      <c r="G690" s="1"/>
      <c r="H690" s="1"/>
      <c r="I690" s="1"/>
      <c r="J690" s="1"/>
      <c r="K690" s="1"/>
      <c r="L690" s="420"/>
    </row>
    <row r="691" spans="1:12" ht="12.75">
      <c r="A691" s="416"/>
      <c r="D691" s="444"/>
      <c r="E691" s="1"/>
      <c r="K691" s="119"/>
      <c r="L691" s="420"/>
    </row>
    <row r="692" spans="1:12" ht="12.75">
      <c r="A692" s="192"/>
      <c r="B692" s="192"/>
      <c r="C692" s="192"/>
      <c r="D692" s="195"/>
      <c r="E692" s="190"/>
      <c r="F692" s="194"/>
      <c r="G692" s="193"/>
      <c r="H692" s="187"/>
      <c r="I692" s="184"/>
      <c r="J692" s="184"/>
      <c r="K692" s="119"/>
      <c r="L692" s="420"/>
    </row>
    <row r="693" spans="1:12" ht="12.75">
      <c r="A693" s="412"/>
      <c r="B693" s="192"/>
      <c r="C693" s="192"/>
      <c r="D693" s="440"/>
      <c r="E693" s="190"/>
      <c r="F693" s="196"/>
      <c r="I693" s="188"/>
      <c r="J693" s="428"/>
      <c r="K693" s="428"/>
      <c r="L693" s="420"/>
    </row>
    <row r="694" spans="1:12">
      <c r="A694" s="438"/>
      <c r="B694" s="1"/>
      <c r="C694" s="1"/>
      <c r="D694" s="440"/>
      <c r="E694" s="1"/>
      <c r="F694" s="72"/>
      <c r="G694" s="184"/>
      <c r="H694" s="1"/>
      <c r="I694" s="1"/>
      <c r="J694" s="1"/>
      <c r="K694" s="1"/>
      <c r="L694" s="420"/>
    </row>
    <row r="695" spans="1:12">
      <c r="A695" s="438"/>
      <c r="D695" s="440"/>
      <c r="E695" s="1"/>
      <c r="G695" s="184"/>
      <c r="L695" s="420"/>
    </row>
    <row r="696" spans="1:12" ht="12.75">
      <c r="A696" s="416"/>
      <c r="B696" s="192"/>
      <c r="C696" s="192"/>
      <c r="D696" s="440"/>
      <c r="E696" s="190"/>
      <c r="F696" s="194"/>
      <c r="G696" s="184"/>
      <c r="H696" s="187"/>
      <c r="I696" s="184"/>
      <c r="J696" s="184"/>
      <c r="K696" s="119">
        <v>1</v>
      </c>
      <c r="L696" s="420"/>
    </row>
    <row r="697" spans="1:12" ht="12.75">
      <c r="A697" s="192"/>
      <c r="B697" s="192"/>
      <c r="C697" s="192"/>
      <c r="D697" s="191"/>
      <c r="E697" s="190"/>
      <c r="F697" s="196"/>
      <c r="G697" s="184"/>
      <c r="H697" s="188"/>
      <c r="I697" s="189"/>
      <c r="J697" s="428"/>
      <c r="K697" s="428"/>
      <c r="L697" s="420"/>
    </row>
    <row r="698" spans="1:12" ht="12.75">
      <c r="A698" s="412"/>
      <c r="B698" s="1"/>
      <c r="C698" s="1"/>
      <c r="D698" s="409"/>
      <c r="E698" s="1"/>
      <c r="G698" s="1"/>
      <c r="I698" s="188"/>
      <c r="K698" s="1"/>
      <c r="L698" s="420"/>
    </row>
    <row r="699" spans="1:12">
      <c r="A699" s="438"/>
      <c r="B699" s="1"/>
      <c r="C699" s="1"/>
      <c r="D699" s="410"/>
      <c r="E699" s="1"/>
      <c r="G699" s="184"/>
      <c r="H699" s="1"/>
      <c r="K699" s="1"/>
      <c r="L699" s="420"/>
    </row>
    <row r="700" spans="1:12">
      <c r="A700" s="438"/>
      <c r="B700" s="1"/>
      <c r="C700" s="1"/>
      <c r="D700" s="410"/>
      <c r="E700" s="1"/>
      <c r="F700" s="1"/>
      <c r="G700" s="184"/>
      <c r="H700" s="1"/>
      <c r="J700" s="1"/>
      <c r="K700" s="1"/>
      <c r="L700" s="420"/>
    </row>
    <row r="701" spans="1:12">
      <c r="A701" s="416"/>
      <c r="B701" s="1"/>
      <c r="C701" s="1"/>
      <c r="D701" s="410"/>
      <c r="E701" s="1"/>
      <c r="F701" s="1"/>
      <c r="G701" s="184"/>
      <c r="H701" s="187"/>
      <c r="I701" s="184"/>
      <c r="J701" s="1"/>
      <c r="K701" s="1"/>
      <c r="L701" s="420"/>
    </row>
    <row r="702" spans="1:12" ht="12.75">
      <c r="A702" s="186"/>
      <c r="B702" s="1"/>
      <c r="C702" s="1"/>
      <c r="D702" s="411"/>
      <c r="E702" s="1"/>
      <c r="F702" s="1"/>
      <c r="G702" s="1"/>
      <c r="H702" s="56"/>
      <c r="I702" s="1"/>
      <c r="J702" s="1"/>
      <c r="K702" s="119">
        <v>1</v>
      </c>
      <c r="L702" s="420"/>
    </row>
    <row r="703" spans="1:12" ht="16.5" customHeight="1">
      <c r="A703" s="1"/>
      <c r="B703" s="149"/>
      <c r="C703" s="149"/>
      <c r="D703" s="183"/>
      <c r="E703" s="149"/>
      <c r="F703" s="149"/>
      <c r="G703" s="150"/>
      <c r="H703" s="174"/>
      <c r="I703" s="150"/>
      <c r="J703" s="150"/>
      <c r="K703" s="1"/>
      <c r="L703" s="420"/>
    </row>
    <row r="704" spans="1:12" ht="15.75" customHeight="1">
      <c r="A704" s="216"/>
      <c r="B704" s="216"/>
      <c r="C704" s="216"/>
      <c r="D704" s="216"/>
      <c r="E704" s="216"/>
      <c r="F704" s="216"/>
      <c r="G704" s="216"/>
      <c r="H704" s="216"/>
      <c r="I704" s="216"/>
      <c r="J704" s="175"/>
      <c r="K704" s="175"/>
      <c r="L704" s="169"/>
    </row>
    <row r="705" spans="1:12" ht="14.25" customHeight="1">
      <c r="A705" s="216"/>
      <c r="B705" s="216"/>
      <c r="C705" s="216"/>
      <c r="D705" s="221"/>
      <c r="E705" s="216"/>
      <c r="F705" s="216"/>
      <c r="G705" s="216"/>
      <c r="H705" s="216"/>
      <c r="I705" s="216"/>
      <c r="J705" s="216"/>
      <c r="K705" s="216"/>
      <c r="L705" s="169"/>
    </row>
    <row r="706" spans="1:12" ht="14.25" customHeight="1">
      <c r="A706" s="216"/>
      <c r="B706" s="216"/>
      <c r="C706" s="216"/>
      <c r="D706" s="221"/>
      <c r="E706" s="216"/>
      <c r="F706" s="216"/>
      <c r="G706" s="216"/>
      <c r="H706" s="216"/>
      <c r="I706" s="216"/>
      <c r="J706" s="216"/>
      <c r="K706" s="216"/>
      <c r="L706" s="169"/>
    </row>
    <row r="707" spans="1:12" ht="16.5" customHeight="1">
      <c r="A707" s="216"/>
      <c r="B707" s="216"/>
      <c r="C707" s="216"/>
      <c r="D707" s="221"/>
      <c r="E707" s="216"/>
      <c r="F707" s="216"/>
      <c r="G707" s="216"/>
      <c r="H707" s="216"/>
      <c r="I707" s="216"/>
      <c r="J707" s="216"/>
      <c r="K707" s="216"/>
      <c r="L707" s="169"/>
    </row>
    <row r="708" spans="1:12" ht="14.25" customHeight="1">
      <c r="A708" s="216"/>
      <c r="B708" s="216"/>
      <c r="C708" s="216"/>
      <c r="D708" s="221"/>
      <c r="E708" s="216"/>
      <c r="F708" s="216"/>
      <c r="G708" s="216"/>
      <c r="H708" s="216"/>
      <c r="I708" s="216"/>
      <c r="J708" s="216"/>
      <c r="K708" s="216"/>
      <c r="L708" s="169"/>
    </row>
    <row r="709" spans="1:12" ht="15.75">
      <c r="C709" s="4" t="s">
        <v>1</v>
      </c>
      <c r="D709" s="431" t="s">
        <v>2</v>
      </c>
      <c r="E709" s="431"/>
      <c r="F709" s="220"/>
      <c r="G709" s="220" t="s">
        <v>3</v>
      </c>
      <c r="H709" s="220"/>
      <c r="J709" s="17"/>
      <c r="K709" s="17"/>
      <c r="L709" s="218"/>
    </row>
    <row r="710" spans="1:12" ht="12.75">
      <c r="C710" t="s">
        <v>4</v>
      </c>
      <c r="D710" s="432"/>
      <c r="E710" s="432"/>
      <c r="F710" s="432"/>
      <c r="J710" s="17"/>
      <c r="K710" s="17"/>
      <c r="L710" s="218"/>
    </row>
    <row r="711" spans="1:12" ht="12.75">
      <c r="C711" t="s">
        <v>5</v>
      </c>
      <c r="D711" s="433" t="s">
        <v>6</v>
      </c>
      <c r="E711" s="433"/>
      <c r="F711" s="13"/>
      <c r="G711" s="13" t="s">
        <v>7</v>
      </c>
      <c r="H711" s="13"/>
      <c r="I711" s="9"/>
      <c r="J711" s="176"/>
      <c r="K711" s="176"/>
      <c r="L711" s="218"/>
    </row>
    <row r="712" spans="1:12">
      <c r="D712" s="434" t="s">
        <v>8</v>
      </c>
      <c r="E712" s="434"/>
      <c r="F712" s="10"/>
      <c r="G712" s="10"/>
      <c r="H712" s="10"/>
      <c r="I712" s="9"/>
      <c r="J712" s="11"/>
      <c r="K712" s="11"/>
      <c r="L712" s="218"/>
    </row>
    <row r="713" spans="1:12" ht="15">
      <c r="D713" s="13"/>
      <c r="G713" s="435" t="s">
        <v>9</v>
      </c>
      <c r="H713" s="435"/>
      <c r="I713" s="435"/>
      <c r="J713" s="219" t="s">
        <v>19</v>
      </c>
      <c r="K713" s="17"/>
      <c r="L713" s="218"/>
    </row>
    <row r="714" spans="1:12" ht="15">
      <c r="G714" s="14"/>
      <c r="J714" s="17"/>
      <c r="K714" s="17"/>
      <c r="L714" s="218"/>
    </row>
    <row r="715" spans="1:12" ht="15">
      <c r="A715" s="17"/>
      <c r="B715" s="17"/>
      <c r="C715" s="17"/>
      <c r="D715" s="17"/>
      <c r="G715" s="14"/>
      <c r="J715" s="17"/>
      <c r="K715" s="17"/>
      <c r="L715" s="218"/>
    </row>
    <row r="716" spans="1:12" ht="15">
      <c r="A716" s="17"/>
      <c r="B716" s="17"/>
      <c r="C716" s="17"/>
      <c r="D716" s="436" t="s">
        <v>10</v>
      </c>
      <c r="E716" s="436"/>
      <c r="F716" s="19"/>
      <c r="G716" s="14"/>
      <c r="H716" s="437"/>
      <c r="I716" s="437"/>
      <c r="J716" s="17"/>
      <c r="K716" s="17"/>
      <c r="L716" s="218"/>
    </row>
    <row r="717" spans="1:12" ht="30">
      <c r="A717" s="17"/>
      <c r="B717" s="17"/>
      <c r="C717" s="17"/>
      <c r="D717" s="13"/>
      <c r="E717" s="17"/>
      <c r="F717" s="17"/>
      <c r="G717" s="14"/>
      <c r="I717" s="21"/>
      <c r="J717" s="17"/>
      <c r="K717" s="17"/>
      <c r="L717" s="216"/>
    </row>
    <row r="718" spans="1:12" ht="30">
      <c r="A718" s="17"/>
      <c r="B718" s="17"/>
      <c r="C718" s="17"/>
      <c r="D718" s="13"/>
      <c r="E718" s="17"/>
      <c r="F718" s="17"/>
      <c r="G718" s="14"/>
      <c r="H718" s="217"/>
      <c r="J718" s="17"/>
      <c r="K718" s="17"/>
      <c r="L718" s="216"/>
    </row>
    <row r="719" spans="1:12">
      <c r="A719" s="418" t="s">
        <v>0</v>
      </c>
      <c r="B719" s="418"/>
      <c r="C719" s="418"/>
      <c r="D719" s="418" t="s">
        <v>11</v>
      </c>
      <c r="E719" s="418" t="s">
        <v>12</v>
      </c>
      <c r="F719" s="429" t="s">
        <v>13</v>
      </c>
      <c r="G719" s="429" t="s">
        <v>13</v>
      </c>
      <c r="H719" s="429" t="s">
        <v>14</v>
      </c>
      <c r="I719" s="418" t="s">
        <v>15</v>
      </c>
      <c r="J719" s="418" t="s">
        <v>16</v>
      </c>
      <c r="K719" s="419" t="s">
        <v>17</v>
      </c>
      <c r="L719" s="418" t="s">
        <v>18</v>
      </c>
    </row>
    <row r="720" spans="1:12">
      <c r="A720" s="418"/>
      <c r="B720" s="418"/>
      <c r="C720" s="418"/>
      <c r="D720" s="418"/>
      <c r="E720" s="418"/>
      <c r="F720" s="430"/>
      <c r="G720" s="430"/>
      <c r="H720" s="430"/>
      <c r="I720" s="418"/>
      <c r="J720" s="418"/>
      <c r="K720" s="418"/>
      <c r="L720" s="418"/>
    </row>
    <row r="721" spans="1:12" ht="12.75">
      <c r="A721" s="424" t="s">
        <v>90</v>
      </c>
      <c r="B721" s="412"/>
      <c r="C721" s="413"/>
      <c r="D721" s="409" t="s">
        <v>91</v>
      </c>
      <c r="E721" s="215"/>
      <c r="F721" s="1">
        <v>3.36</v>
      </c>
      <c r="G721">
        <v>6.7</v>
      </c>
      <c r="H721" s="188">
        <f>F721*G721</f>
        <v>22.512</v>
      </c>
      <c r="J721" s="1"/>
      <c r="K721" s="184"/>
      <c r="L721" s="439"/>
    </row>
    <row r="722" spans="1:12">
      <c r="A722" s="425"/>
      <c r="B722" s="438"/>
      <c r="C722" s="415"/>
      <c r="D722" s="410"/>
      <c r="E722" s="214"/>
      <c r="F722" s="184"/>
      <c r="G722" s="1"/>
      <c r="J722" s="1"/>
      <c r="K722" s="184"/>
      <c r="L722" s="420"/>
    </row>
    <row r="723" spans="1:12" ht="12.75">
      <c r="A723" s="425"/>
      <c r="B723" s="438"/>
      <c r="C723" s="415"/>
      <c r="D723" s="410"/>
      <c r="E723" s="214"/>
      <c r="F723" s="184"/>
      <c r="G723" s="1"/>
      <c r="I723" s="1"/>
      <c r="J723" s="1"/>
      <c r="K723" s="200"/>
      <c r="L723" s="420"/>
    </row>
    <row r="724" spans="1:12" ht="12.75">
      <c r="A724" s="425"/>
      <c r="B724" s="438"/>
      <c r="C724" s="415"/>
      <c r="D724" s="410"/>
      <c r="E724" s="214"/>
      <c r="F724" s="184"/>
      <c r="G724" s="187"/>
      <c r="H724" s="184"/>
      <c r="I724" s="1"/>
      <c r="J724" s="1"/>
      <c r="K724" s="200"/>
      <c r="L724" s="420"/>
    </row>
    <row r="725" spans="1:12" ht="12.75">
      <c r="A725" s="426"/>
      <c r="B725" s="416"/>
      <c r="C725" s="417"/>
      <c r="D725" s="411"/>
      <c r="E725" s="214"/>
      <c r="F725" s="1"/>
      <c r="G725" s="56"/>
      <c r="H725" s="1"/>
      <c r="I725" s="1"/>
      <c r="J725" s="161"/>
      <c r="K725" s="161">
        <f>ROUND(H721,2)</f>
        <v>22.51</v>
      </c>
      <c r="L725" s="420"/>
    </row>
    <row r="726" spans="1:12" ht="12.75">
      <c r="A726" s="184"/>
      <c r="B726" s="184"/>
      <c r="C726" s="184"/>
      <c r="D726" s="190"/>
      <c r="E726" s="214"/>
      <c r="F726" s="213"/>
      <c r="G726" s="66"/>
      <c r="H726" s="66"/>
      <c r="I726" s="212"/>
      <c r="J726" s="149"/>
      <c r="K726" s="149"/>
      <c r="L726" s="420"/>
    </row>
    <row r="727" spans="1:12" ht="12.75">
      <c r="A727" s="184"/>
      <c r="B727" s="184"/>
      <c r="C727" s="184"/>
      <c r="D727" s="190"/>
      <c r="E727" s="204"/>
      <c r="F727" s="149"/>
      <c r="G727" s="149"/>
      <c r="H727" s="149"/>
      <c r="I727" s="149"/>
      <c r="J727" s="149"/>
      <c r="K727" s="122"/>
      <c r="L727" s="420"/>
    </row>
    <row r="728" spans="1:12">
      <c r="A728" s="424" t="s">
        <v>92</v>
      </c>
      <c r="B728" s="412"/>
      <c r="C728" s="413"/>
      <c r="D728" s="440" t="s">
        <v>93</v>
      </c>
      <c r="E728" s="185"/>
      <c r="F728" s="1">
        <v>1</v>
      </c>
      <c r="G728" s="1">
        <v>1.93</v>
      </c>
      <c r="H728" s="1">
        <f>F728*G728*F729</f>
        <v>1.93</v>
      </c>
      <c r="I728" s="1"/>
      <c r="J728" s="1"/>
      <c r="K728" s="1"/>
      <c r="L728" s="420"/>
    </row>
    <row r="729" spans="1:12">
      <c r="A729" s="425"/>
      <c r="B729" s="438"/>
      <c r="C729" s="415"/>
      <c r="D729" s="440"/>
      <c r="E729" s="185"/>
      <c r="F729" s="1">
        <v>1</v>
      </c>
      <c r="G729" s="1"/>
      <c r="H729" s="1"/>
      <c r="I729" s="1"/>
      <c r="J729" s="1"/>
      <c r="K729" s="1"/>
      <c r="L729" s="420"/>
    </row>
    <row r="730" spans="1:12" ht="12.75">
      <c r="A730" s="425"/>
      <c r="B730" s="438"/>
      <c r="C730" s="415"/>
      <c r="D730" s="440"/>
      <c r="E730" s="185"/>
      <c r="F730" s="184"/>
      <c r="G730" s="184"/>
      <c r="H730" s="200"/>
      <c r="I730" s="199"/>
      <c r="J730" s="188"/>
      <c r="K730" s="200"/>
      <c r="L730" s="420"/>
    </row>
    <row r="731" spans="1:12" ht="12.75">
      <c r="A731" s="425"/>
      <c r="B731" s="438"/>
      <c r="C731" s="415"/>
      <c r="D731" s="440"/>
      <c r="E731" s="185"/>
      <c r="F731" s="184"/>
      <c r="G731" s="66"/>
      <c r="H731" s="66"/>
      <c r="I731" s="149"/>
      <c r="J731" s="149"/>
      <c r="K731" s="200"/>
      <c r="L731" s="420"/>
    </row>
    <row r="732" spans="1:12" ht="12.75">
      <c r="A732" s="425"/>
      <c r="B732" s="438"/>
      <c r="C732" s="415"/>
      <c r="D732" s="440"/>
      <c r="E732" s="185"/>
      <c r="F732" s="184"/>
      <c r="G732" s="66"/>
      <c r="H732" s="66"/>
      <c r="I732" s="189"/>
      <c r="J732" s="428"/>
      <c r="K732" s="428"/>
      <c r="L732" s="420"/>
    </row>
    <row r="733" spans="1:12" ht="12.75">
      <c r="A733" s="426"/>
      <c r="B733" s="416"/>
      <c r="C733" s="417"/>
      <c r="D733" s="440"/>
      <c r="E733" s="184"/>
      <c r="F733" s="184"/>
      <c r="G733" s="184"/>
      <c r="H733" s="188"/>
      <c r="I733" s="189"/>
      <c r="J733" s="1"/>
      <c r="K733" s="121">
        <f>H728</f>
        <v>1.93</v>
      </c>
      <c r="L733" s="420"/>
    </row>
    <row r="734" spans="1:12" ht="12.75">
      <c r="A734" s="210"/>
      <c r="B734" s="207"/>
      <c r="C734" s="206"/>
      <c r="D734" s="211"/>
      <c r="E734" s="184"/>
      <c r="F734" s="184"/>
      <c r="G734" s="184"/>
      <c r="H734" s="188"/>
      <c r="I734" s="189"/>
      <c r="J734" s="1"/>
      <c r="K734" s="229"/>
      <c r="L734" s="420"/>
    </row>
    <row r="735" spans="1:12" ht="12.75">
      <c r="A735" s="424" t="s">
        <v>94</v>
      </c>
      <c r="B735" s="207"/>
      <c r="C735" s="206"/>
      <c r="D735" s="409" t="s">
        <v>95</v>
      </c>
      <c r="E735" s="184"/>
      <c r="F735" s="184"/>
      <c r="G735" s="184"/>
      <c r="H735" s="188"/>
      <c r="I735" s="189"/>
      <c r="J735" s="1"/>
      <c r="K735" s="229"/>
      <c r="L735" s="420"/>
    </row>
    <row r="736" spans="1:12" ht="12.75">
      <c r="A736" s="425"/>
      <c r="B736" s="207"/>
      <c r="C736" s="206"/>
      <c r="D736" s="410"/>
      <c r="E736" s="184"/>
      <c r="F736" s="184">
        <v>6.08</v>
      </c>
      <c r="G736" s="184">
        <v>5</v>
      </c>
      <c r="H736" s="188">
        <v>30.37</v>
      </c>
      <c r="I736" s="189"/>
      <c r="J736" s="1"/>
      <c r="K736" s="229"/>
      <c r="L736" s="420"/>
    </row>
    <row r="737" spans="1:12" ht="12.75">
      <c r="A737" s="425"/>
      <c r="B737" s="207"/>
      <c r="C737" s="206"/>
      <c r="D737" s="410"/>
      <c r="E737" s="184"/>
      <c r="F737" s="184"/>
      <c r="G737" s="184"/>
      <c r="H737" s="188"/>
      <c r="I737" s="189"/>
      <c r="J737" s="1"/>
      <c r="K737" s="229"/>
      <c r="L737" s="420"/>
    </row>
    <row r="738" spans="1:12" ht="12.75">
      <c r="A738" s="425"/>
      <c r="B738" s="207"/>
      <c r="C738" s="206"/>
      <c r="D738" s="410"/>
      <c r="E738" s="184"/>
      <c r="F738" s="184"/>
      <c r="G738" s="184"/>
      <c r="H738" s="188"/>
      <c r="I738" s="189"/>
      <c r="J738" s="1"/>
      <c r="K738" s="229"/>
      <c r="L738" s="420"/>
    </row>
    <row r="739" spans="1:12" ht="12.75">
      <c r="A739" s="426"/>
      <c r="B739" s="207"/>
      <c r="C739" s="206"/>
      <c r="D739" s="411"/>
      <c r="E739" s="184"/>
      <c r="F739" s="184"/>
      <c r="G739" s="184"/>
      <c r="H739" s="188"/>
      <c r="I739" s="189"/>
      <c r="J739" s="1"/>
      <c r="K739" s="161">
        <f>H736</f>
        <v>30.37</v>
      </c>
      <c r="L739" s="420"/>
    </row>
    <row r="740" spans="1:12" ht="12.75">
      <c r="A740" s="210"/>
      <c r="B740" s="207"/>
      <c r="C740" s="206"/>
      <c r="D740" s="211"/>
      <c r="E740" s="184"/>
      <c r="F740" s="184"/>
      <c r="G740" s="184"/>
      <c r="H740" s="188"/>
      <c r="I740" s="189"/>
      <c r="J740" s="1"/>
      <c r="K740" s="208"/>
      <c r="L740" s="420"/>
    </row>
    <row r="741" spans="1:12" ht="12.75">
      <c r="A741" s="424" t="s">
        <v>96</v>
      </c>
      <c r="B741" s="207"/>
      <c r="C741" s="206"/>
      <c r="D741" s="409" t="s">
        <v>97</v>
      </c>
      <c r="E741" s="185"/>
      <c r="F741" s="185">
        <v>6.69</v>
      </c>
      <c r="G741" s="1">
        <f>SUM(F741:F745)</f>
        <v>21.439999999999998</v>
      </c>
      <c r="I741" s="188"/>
      <c r="J741" s="428"/>
      <c r="K741" s="428"/>
      <c r="L741" s="420"/>
    </row>
    <row r="742" spans="1:12">
      <c r="A742" s="425"/>
      <c r="B742" s="207"/>
      <c r="C742" s="206"/>
      <c r="D742" s="410"/>
      <c r="E742" s="185"/>
      <c r="F742" s="185">
        <v>3.21</v>
      </c>
      <c r="G742" s="1"/>
      <c r="H742" s="1"/>
      <c r="I742" s="1"/>
      <c r="J742" s="1"/>
      <c r="K742" s="1"/>
      <c r="L742" s="420"/>
    </row>
    <row r="743" spans="1:12">
      <c r="A743" s="425"/>
      <c r="B743" s="207"/>
      <c r="C743" s="206"/>
      <c r="D743" s="410"/>
      <c r="E743" s="185"/>
      <c r="F743" s="185">
        <v>3.21</v>
      </c>
      <c r="G743" s="184"/>
      <c r="L743" s="420"/>
    </row>
    <row r="744" spans="1:12" ht="12.75">
      <c r="A744" s="425"/>
      <c r="B744" s="207"/>
      <c r="C744" s="206"/>
      <c r="D744" s="410"/>
      <c r="E744" s="185"/>
      <c r="F744" s="185">
        <v>6.33</v>
      </c>
      <c r="G744" s="184"/>
      <c r="H744" s="187"/>
      <c r="I744" s="184"/>
      <c r="J744" s="184"/>
      <c r="K744" s="122">
        <f>G741</f>
        <v>21.439999999999998</v>
      </c>
      <c r="L744" s="420"/>
    </row>
    <row r="745" spans="1:12" ht="12.75">
      <c r="A745" s="426"/>
      <c r="B745" s="207"/>
      <c r="C745" s="206"/>
      <c r="D745" s="411"/>
      <c r="E745" s="185"/>
      <c r="F745" s="185">
        <v>2</v>
      </c>
      <c r="G745" s="184"/>
      <c r="H745" s="188"/>
      <c r="I745" s="189"/>
      <c r="J745" s="428"/>
      <c r="K745" s="428"/>
      <c r="L745" s="420"/>
    </row>
    <row r="746" spans="1:12" ht="12.75">
      <c r="A746" s="210"/>
      <c r="B746" s="207"/>
      <c r="C746" s="206"/>
      <c r="D746" s="209"/>
      <c r="E746" s="185"/>
      <c r="F746" s="184"/>
      <c r="G746" s="66"/>
      <c r="H746" s="66"/>
      <c r="I746" s="189"/>
      <c r="J746" s="199"/>
      <c r="K746" s="199"/>
      <c r="L746" s="420"/>
    </row>
    <row r="747" spans="1:12" ht="12.75">
      <c r="A747" s="424" t="s">
        <v>98</v>
      </c>
      <c r="B747" s="207"/>
      <c r="C747" s="206"/>
      <c r="D747" s="409" t="s">
        <v>157</v>
      </c>
      <c r="E747" s="185">
        <v>6.69</v>
      </c>
      <c r="F747" s="1">
        <f>SUM(E747:E751)+F751</f>
        <v>26.279999999999998</v>
      </c>
      <c r="G747" s="1">
        <v>0.7</v>
      </c>
      <c r="H747" s="1">
        <v>0.7</v>
      </c>
      <c r="I747" s="1">
        <f>F747*G747*H747</f>
        <v>12.877199999999997</v>
      </c>
      <c r="J747" s="199"/>
      <c r="K747" s="199"/>
      <c r="L747" s="420"/>
    </row>
    <row r="748" spans="1:12" ht="12.75">
      <c r="A748" s="425"/>
      <c r="B748" s="207"/>
      <c r="C748" s="206"/>
      <c r="D748" s="410"/>
      <c r="E748" s="185">
        <v>3.21</v>
      </c>
      <c r="F748" s="1"/>
      <c r="G748" s="1"/>
      <c r="H748" s="1"/>
      <c r="I748" s="1"/>
      <c r="J748" s="199"/>
      <c r="K748" s="199"/>
      <c r="L748" s="420"/>
    </row>
    <row r="749" spans="1:12" ht="12.75">
      <c r="A749" s="425"/>
      <c r="B749" s="207"/>
      <c r="C749" s="206"/>
      <c r="D749" s="410"/>
      <c r="E749" s="185">
        <v>3.21</v>
      </c>
      <c r="F749" s="184"/>
      <c r="G749" s="184"/>
      <c r="H749" s="200"/>
      <c r="I749" s="199"/>
      <c r="J749" s="199"/>
      <c r="K749" s="199"/>
      <c r="L749" s="420"/>
    </row>
    <row r="750" spans="1:12" ht="12.75">
      <c r="A750" s="425"/>
      <c r="B750" s="207"/>
      <c r="C750" s="206"/>
      <c r="D750" s="410"/>
      <c r="E750" s="185">
        <v>6.33</v>
      </c>
      <c r="F750" s="184"/>
      <c r="G750" s="66"/>
      <c r="H750" s="66"/>
      <c r="I750" s="149"/>
      <c r="J750" s="199"/>
      <c r="K750" s="199"/>
      <c r="L750" s="420"/>
    </row>
    <row r="751" spans="1:12" ht="12.75">
      <c r="A751" s="426"/>
      <c r="B751" s="207"/>
      <c r="C751" s="206"/>
      <c r="D751" s="411"/>
      <c r="E751" s="185">
        <v>2</v>
      </c>
      <c r="F751" s="184">
        <v>4.84</v>
      </c>
      <c r="G751" s="66"/>
      <c r="H751" s="66"/>
      <c r="I751" s="189"/>
      <c r="J751" s="199"/>
      <c r="K751" s="121">
        <f>ROUND(I747,2)</f>
        <v>12.88</v>
      </c>
      <c r="L751" s="420"/>
    </row>
    <row r="752" spans="1:12" ht="12.75">
      <c r="A752" s="210"/>
      <c r="B752" s="207"/>
      <c r="C752" s="206"/>
      <c r="D752" s="209"/>
      <c r="E752" s="185"/>
      <c r="F752" s="184"/>
      <c r="G752" s="66"/>
      <c r="H752" s="66"/>
      <c r="I752" s="189"/>
      <c r="J752" s="199"/>
      <c r="K752" s="199"/>
      <c r="L752" s="420"/>
    </row>
    <row r="753" spans="1:12" ht="12.75">
      <c r="A753" s="424" t="s">
        <v>100</v>
      </c>
      <c r="B753" s="207"/>
      <c r="C753" s="206"/>
      <c r="D753" s="409" t="s">
        <v>101</v>
      </c>
      <c r="E753" s="185"/>
      <c r="F753" s="185">
        <v>6.69</v>
      </c>
      <c r="G753" s="1">
        <f>SUM(F753:F757)</f>
        <v>21.47</v>
      </c>
      <c r="H753" s="66"/>
      <c r="I753" s="189"/>
      <c r="J753" s="199"/>
      <c r="K753" s="199"/>
      <c r="L753" s="420"/>
    </row>
    <row r="754" spans="1:12" ht="12.75">
      <c r="A754" s="425"/>
      <c r="B754" s="207"/>
      <c r="C754" s="206"/>
      <c r="D754" s="410"/>
      <c r="E754" s="185"/>
      <c r="F754" s="185">
        <v>3.21</v>
      </c>
      <c r="G754" s="1"/>
      <c r="H754" s="66"/>
      <c r="I754" s="189"/>
      <c r="J754" s="199"/>
      <c r="K754" s="199"/>
      <c r="L754" s="420"/>
    </row>
    <row r="755" spans="1:12" ht="12.75">
      <c r="A755" s="425"/>
      <c r="B755" s="207"/>
      <c r="C755" s="206"/>
      <c r="D755" s="410"/>
      <c r="E755" s="185"/>
      <c r="F755" s="185">
        <v>3.21</v>
      </c>
      <c r="G755" s="184"/>
      <c r="H755" s="66"/>
      <c r="I755" s="189"/>
      <c r="J755" s="199"/>
      <c r="K755" s="199"/>
      <c r="L755" s="420"/>
    </row>
    <row r="756" spans="1:12" ht="12.75">
      <c r="A756" s="425"/>
      <c r="B756" s="207"/>
      <c r="C756" s="206"/>
      <c r="D756" s="410"/>
      <c r="E756" s="185"/>
      <c r="F756" s="185">
        <v>6.36</v>
      </c>
      <c r="G756" s="184"/>
      <c r="H756" s="66"/>
      <c r="I756" s="189"/>
      <c r="J756" s="199"/>
      <c r="K756" s="199"/>
      <c r="L756" s="420"/>
    </row>
    <row r="757" spans="1:12" ht="12.75">
      <c r="A757" s="426"/>
      <c r="B757" s="207"/>
      <c r="C757" s="206"/>
      <c r="D757" s="411"/>
      <c r="E757" s="185"/>
      <c r="F757" s="185">
        <v>2</v>
      </c>
      <c r="G757" s="184"/>
      <c r="H757" s="66"/>
      <c r="I757" s="189"/>
      <c r="J757" s="199"/>
      <c r="K757" s="161">
        <f>G753</f>
        <v>21.47</v>
      </c>
      <c r="L757" s="420"/>
    </row>
    <row r="758" spans="1:12" ht="12.75">
      <c r="A758" s="210"/>
      <c r="B758" s="207"/>
      <c r="C758" s="206"/>
      <c r="D758" s="209"/>
      <c r="E758" s="184"/>
      <c r="F758" s="184"/>
      <c r="G758" s="184"/>
      <c r="H758" s="188"/>
      <c r="I758" s="189"/>
      <c r="J758" s="1"/>
      <c r="L758" s="420"/>
    </row>
    <row r="759" spans="1:12" ht="18" customHeight="1">
      <c r="A759" s="424" t="s">
        <v>102</v>
      </c>
      <c r="B759" s="207"/>
      <c r="C759" s="206"/>
      <c r="D759" s="409" t="s">
        <v>103</v>
      </c>
      <c r="E759" s="535" t="s">
        <v>156</v>
      </c>
      <c r="F759" s="536"/>
      <c r="G759" s="536"/>
      <c r="H759" s="228"/>
      <c r="I759" s="537" t="s">
        <v>155</v>
      </c>
      <c r="J759" s="538"/>
      <c r="K759" s="538"/>
      <c r="L759" s="420"/>
    </row>
    <row r="760" spans="1:12" ht="15.75" customHeight="1">
      <c r="A760" s="425"/>
      <c r="B760" s="207"/>
      <c r="C760" s="206"/>
      <c r="D760" s="410"/>
      <c r="E760" s="537" t="s">
        <v>154</v>
      </c>
      <c r="F760" s="538"/>
      <c r="G760" s="539"/>
      <c r="H760" s="1"/>
      <c r="I760" s="543" t="s">
        <v>154</v>
      </c>
      <c r="J760" s="544"/>
      <c r="K760" s="545"/>
      <c r="L760" s="420"/>
    </row>
    <row r="761" spans="1:12" ht="12" customHeight="1">
      <c r="A761" s="425"/>
      <c r="B761" s="207"/>
      <c r="C761" s="206"/>
      <c r="D761" s="410"/>
      <c r="E761" s="540"/>
      <c r="F761" s="541"/>
      <c r="G761" s="542"/>
      <c r="H761" s="1"/>
      <c r="I761" s="540"/>
      <c r="J761" s="541"/>
      <c r="K761" s="542"/>
      <c r="L761" s="420"/>
    </row>
    <row r="762" spans="1:12" ht="12.75">
      <c r="A762" s="426"/>
      <c r="B762" s="207"/>
      <c r="C762" s="206"/>
      <c r="D762" s="411"/>
      <c r="E762" s="184"/>
      <c r="F762" s="185">
        <f>ROUND(16.06*2.78,1)</f>
        <v>44.6</v>
      </c>
      <c r="G762" s="185"/>
      <c r="H762" s="1"/>
      <c r="I762" s="1"/>
      <c r="J762" s="1">
        <f>ROUND(13.43*2.78,1)</f>
        <v>37.299999999999997</v>
      </c>
      <c r="K762" s="161">
        <v>81.95</v>
      </c>
      <c r="L762" s="420"/>
    </row>
    <row r="763" spans="1:12" ht="12.75">
      <c r="A763" s="184"/>
      <c r="B763" s="184"/>
      <c r="C763" s="184"/>
      <c r="D763" s="205"/>
      <c r="E763" s="204"/>
      <c r="G763" s="184"/>
      <c r="H763" s="188"/>
      <c r="I763" s="188"/>
      <c r="J763" s="203"/>
      <c r="K763" s="200"/>
      <c r="L763" s="420"/>
    </row>
    <row r="764" spans="1:12">
      <c r="A764" s="424" t="s">
        <v>105</v>
      </c>
      <c r="B764" s="412"/>
      <c r="C764" s="413"/>
      <c r="D764" s="441" t="s">
        <v>106</v>
      </c>
      <c r="E764" s="214"/>
      <c r="F764" s="185">
        <v>6.37</v>
      </c>
      <c r="G764" s="1">
        <v>3.37</v>
      </c>
      <c r="H764">
        <v>0.1</v>
      </c>
      <c r="I764">
        <f>F764*G764*H764</f>
        <v>2.1466900000000004</v>
      </c>
      <c r="L764" s="420"/>
    </row>
    <row r="765" spans="1:12">
      <c r="A765" s="425"/>
      <c r="B765" s="438"/>
      <c r="C765" s="415"/>
      <c r="D765" s="442"/>
      <c r="E765" s="214"/>
      <c r="F765" s="185"/>
      <c r="G765" s="1"/>
      <c r="H765" s="184"/>
      <c r="I765" s="184"/>
      <c r="J765" s="184"/>
      <c r="K765" s="184"/>
      <c r="L765" s="420"/>
    </row>
    <row r="766" spans="1:12" ht="12.75">
      <c r="A766" s="425"/>
      <c r="B766" s="438"/>
      <c r="C766" s="415"/>
      <c r="D766" s="442"/>
      <c r="E766" s="214"/>
      <c r="F766" s="185"/>
      <c r="G766" s="184"/>
      <c r="H766" s="66"/>
      <c r="I766" s="199"/>
      <c r="J766" s="188"/>
      <c r="K766" s="200"/>
      <c r="L766" s="420"/>
    </row>
    <row r="767" spans="1:12" ht="12.75">
      <c r="A767" s="425"/>
      <c r="B767" s="438"/>
      <c r="C767" s="415"/>
      <c r="D767" s="442"/>
      <c r="E767" s="214"/>
      <c r="F767" s="185"/>
      <c r="G767" s="184"/>
      <c r="H767" s="66"/>
      <c r="I767" s="149"/>
      <c r="J767" s="149"/>
      <c r="K767" s="200"/>
      <c r="L767" s="420"/>
    </row>
    <row r="768" spans="1:12" ht="12.75">
      <c r="A768" s="425"/>
      <c r="B768" s="438"/>
      <c r="C768" s="415"/>
      <c r="D768" s="442"/>
      <c r="E768" s="214"/>
      <c r="F768" s="185"/>
      <c r="G768" s="184"/>
      <c r="H768" s="188"/>
      <c r="I768" s="189"/>
      <c r="J768" s="1"/>
      <c r="K768" s="122"/>
      <c r="L768" s="420"/>
    </row>
    <row r="769" spans="1:12" ht="12.75">
      <c r="A769" s="426"/>
      <c r="B769" s="416"/>
      <c r="C769" s="417"/>
      <c r="D769" s="443"/>
      <c r="E769" s="184"/>
      <c r="F769" s="184"/>
      <c r="G769" s="184"/>
      <c r="H769" s="188"/>
      <c r="I769" s="189"/>
      <c r="J769" s="227">
        <f>ROUND(I764,2)</f>
        <v>2.15</v>
      </c>
      <c r="K769" s="227"/>
      <c r="L769" s="420"/>
    </row>
    <row r="770" spans="1:12" ht="12.75">
      <c r="A770" s="192"/>
      <c r="B770" s="192"/>
      <c r="C770" s="192"/>
      <c r="D770" s="183"/>
      <c r="E770" s="184"/>
      <c r="F770" s="223"/>
      <c r="G770" s="223"/>
      <c r="H770" s="184"/>
      <c r="I770" s="184"/>
      <c r="J770" s="184"/>
      <c r="K770" s="184"/>
      <c r="L770" s="420"/>
    </row>
    <row r="771" spans="1:12">
      <c r="A771" s="424" t="s">
        <v>107</v>
      </c>
      <c r="B771" s="192"/>
      <c r="C771" s="192"/>
      <c r="D771" s="441" t="s">
        <v>108</v>
      </c>
      <c r="E771" s="190"/>
      <c r="F771" s="185"/>
      <c r="G771">
        <v>9</v>
      </c>
      <c r="H771">
        <v>3</v>
      </c>
      <c r="I771" s="184">
        <f>G771*H771</f>
        <v>27</v>
      </c>
      <c r="J771" s="1"/>
      <c r="K771" s="1"/>
      <c r="L771" s="420"/>
    </row>
    <row r="772" spans="1:12">
      <c r="A772" s="425"/>
      <c r="B772" s="192"/>
      <c r="C772" s="192"/>
      <c r="D772" s="442"/>
      <c r="E772" s="190"/>
      <c r="F772" s="185"/>
      <c r="G772" s="1"/>
      <c r="H772" s="1"/>
      <c r="I772" s="1"/>
      <c r="J772" s="1"/>
      <c r="K772" s="1"/>
      <c r="L772" s="420"/>
    </row>
    <row r="773" spans="1:12" ht="12.75">
      <c r="A773" s="425"/>
      <c r="B773" s="192"/>
      <c r="C773" s="192"/>
      <c r="D773" s="442"/>
      <c r="E773" s="190"/>
      <c r="F773" s="185"/>
      <c r="G773" s="184"/>
      <c r="H773" s="66"/>
      <c r="I773" s="199"/>
      <c r="J773" s="188"/>
      <c r="K773" s="200"/>
      <c r="L773" s="420"/>
    </row>
    <row r="774" spans="1:12" ht="12.75">
      <c r="A774" s="425"/>
      <c r="B774" s="192"/>
      <c r="C774" s="192"/>
      <c r="D774" s="442"/>
      <c r="E774" s="190"/>
      <c r="F774" s="185"/>
      <c r="G774" s="184"/>
      <c r="H774" s="67"/>
      <c r="I774" s="222"/>
      <c r="J774" s="222"/>
      <c r="K774" s="222"/>
      <c r="L774" s="420"/>
    </row>
    <row r="775" spans="1:12" ht="12.75">
      <c r="A775" s="426"/>
      <c r="B775" s="192"/>
      <c r="C775" s="192"/>
      <c r="D775" s="442"/>
      <c r="E775" s="190"/>
      <c r="F775" s="185"/>
      <c r="G775" s="184"/>
      <c r="H775" s="188"/>
      <c r="I775" s="189"/>
      <c r="J775" s="198"/>
      <c r="K775" s="122">
        <f>I771</f>
        <v>27</v>
      </c>
      <c r="L775" s="420"/>
    </row>
    <row r="776" spans="1:12" ht="12.75">
      <c r="A776" s="192"/>
      <c r="B776" s="192"/>
      <c r="C776" s="192"/>
      <c r="D776" s="191"/>
      <c r="E776" s="1"/>
      <c r="F776" s="1"/>
      <c r="G776" s="56"/>
      <c r="H776" s="1"/>
      <c r="I776" s="1"/>
      <c r="J776" s="1"/>
      <c r="K776" s="1"/>
      <c r="L776" s="420"/>
    </row>
    <row r="777" spans="1:12" ht="12.75">
      <c r="A777" s="412" t="s">
        <v>109</v>
      </c>
      <c r="B777" s="192"/>
      <c r="C777" s="192"/>
      <c r="D777" s="444" t="s">
        <v>110</v>
      </c>
      <c r="E777" s="190"/>
      <c r="F777" s="185">
        <v>6.69</v>
      </c>
      <c r="G777" s="1">
        <f>SUM(F777:F782)</f>
        <v>24.439999999999998</v>
      </c>
      <c r="H777">
        <v>2.6</v>
      </c>
      <c r="I777" s="188">
        <f>G777*H777</f>
        <v>63.543999999999997</v>
      </c>
      <c r="J777" s="184"/>
      <c r="K777" s="184"/>
      <c r="L777" s="420"/>
    </row>
    <row r="778" spans="1:12" ht="12.75">
      <c r="A778" s="438"/>
      <c r="B778" s="192"/>
      <c r="C778" s="192"/>
      <c r="D778" s="444"/>
      <c r="E778" s="190"/>
      <c r="F778" s="185">
        <v>3.21</v>
      </c>
      <c r="G778" s="1"/>
      <c r="H778" s="1"/>
      <c r="J778" s="198"/>
      <c r="K778" s="202"/>
      <c r="L778" s="420"/>
    </row>
    <row r="779" spans="1:12" ht="12.75">
      <c r="A779" s="438"/>
      <c r="B779" s="192"/>
      <c r="C779" s="192"/>
      <c r="D779" s="444"/>
      <c r="E779" s="190"/>
      <c r="F779" s="185">
        <v>3.21</v>
      </c>
      <c r="G779" s="184"/>
      <c r="H779" s="1"/>
      <c r="J779" s="188"/>
      <c r="K779" s="200"/>
      <c r="L779" s="420"/>
    </row>
    <row r="780" spans="1:12">
      <c r="A780" s="438"/>
      <c r="B780" s="192"/>
      <c r="C780" s="192"/>
      <c r="D780" s="444"/>
      <c r="E780" s="190"/>
      <c r="F780" s="185">
        <v>6.33</v>
      </c>
      <c r="G780" s="184"/>
      <c r="H780" s="187"/>
      <c r="I780" s="184"/>
      <c r="J780" s="184"/>
      <c r="K780" s="184"/>
      <c r="L780" s="420"/>
    </row>
    <row r="781" spans="1:12" ht="12.75">
      <c r="A781" s="438"/>
      <c r="B781" s="192"/>
      <c r="C781" s="192"/>
      <c r="D781" s="444"/>
      <c r="E781" s="190"/>
      <c r="F781" s="185">
        <v>2</v>
      </c>
      <c r="G781" s="184"/>
      <c r="H781" s="56"/>
      <c r="I781" s="1"/>
      <c r="J781" s="188"/>
      <c r="L781" s="420"/>
    </row>
    <row r="782" spans="1:12" ht="14.25" customHeight="1">
      <c r="A782" s="438"/>
      <c r="B782" s="192"/>
      <c r="C782" s="192"/>
      <c r="D782" s="444"/>
      <c r="E782" s="184"/>
      <c r="F782" s="149">
        <v>3</v>
      </c>
      <c r="G782" s="150"/>
      <c r="H782" s="174"/>
      <c r="I782" s="150"/>
      <c r="J782" s="184"/>
      <c r="K782" s="184"/>
      <c r="L782" s="420"/>
    </row>
    <row r="783" spans="1:12" ht="12.75">
      <c r="A783" s="438"/>
      <c r="B783" s="192"/>
      <c r="C783" s="192"/>
      <c r="D783" s="444"/>
      <c r="E783" s="190"/>
      <c r="F783" s="194"/>
      <c r="G783" s="184"/>
      <c r="H783" s="188"/>
      <c r="I783" s="189"/>
      <c r="J783" s="198"/>
      <c r="K783" s="197"/>
      <c r="L783" s="420"/>
    </row>
    <row r="784" spans="1:12" ht="12.75">
      <c r="A784" s="438"/>
      <c r="B784" s="192"/>
      <c r="C784" s="192"/>
      <c r="D784" s="444"/>
      <c r="E784" s="190"/>
      <c r="F784" s="184"/>
      <c r="G784" s="184"/>
      <c r="H784" s="188"/>
      <c r="I784" s="226"/>
      <c r="J784" s="428"/>
      <c r="K784" s="428"/>
      <c r="L784" s="420"/>
    </row>
    <row r="785" spans="1:12" ht="12.75">
      <c r="A785" s="438"/>
      <c r="B785" s="1"/>
      <c r="C785" s="1"/>
      <c r="D785" s="444"/>
      <c r="E785" s="1"/>
      <c r="F785" s="1"/>
      <c r="G785" s="1"/>
      <c r="H785" s="1"/>
      <c r="I785" s="72"/>
      <c r="J785" s="1"/>
      <c r="K785" s="161">
        <f>ROUND(H777+I777,2)</f>
        <v>66.14</v>
      </c>
      <c r="L785" s="420"/>
    </row>
    <row r="786" spans="1:12">
      <c r="A786" s="416"/>
      <c r="D786" s="444"/>
      <c r="E786" s="1"/>
      <c r="F786" s="1"/>
      <c r="G786" s="1"/>
      <c r="H786" s="1"/>
      <c r="L786" s="420"/>
    </row>
    <row r="787" spans="1:12" ht="12.75">
      <c r="A787" s="192"/>
      <c r="B787" s="192"/>
      <c r="C787" s="192"/>
      <c r="D787" s="195"/>
      <c r="E787" s="190"/>
      <c r="F787" s="1"/>
      <c r="G787" s="1"/>
      <c r="H787" s="187"/>
      <c r="I787" s="196"/>
      <c r="J787" s="184"/>
      <c r="K787" s="119"/>
      <c r="L787" s="420"/>
    </row>
    <row r="788" spans="1:12" ht="12.75">
      <c r="A788" s="412" t="s">
        <v>111</v>
      </c>
      <c r="B788" s="192"/>
      <c r="C788" s="192"/>
      <c r="D788" s="440" t="s">
        <v>112</v>
      </c>
      <c r="E788" s="190"/>
      <c r="F788" s="1"/>
      <c r="G788" s="1"/>
      <c r="H788" s="1"/>
      <c r="I788" s="225"/>
      <c r="J788" s="428"/>
      <c r="K788" s="428"/>
      <c r="L788" s="420"/>
    </row>
    <row r="789" spans="1:12">
      <c r="A789" s="438"/>
      <c r="B789" s="1"/>
      <c r="C789" s="1"/>
      <c r="D789" s="440"/>
      <c r="E789" s="1"/>
      <c r="F789" s="193">
        <v>1.18</v>
      </c>
      <c r="G789" s="193">
        <v>1.3</v>
      </c>
      <c r="H789" s="1"/>
      <c r="I789" s="72"/>
      <c r="J789" s="1"/>
      <c r="K789" s="1"/>
      <c r="L789" s="420"/>
    </row>
    <row r="790" spans="1:12">
      <c r="A790" s="438"/>
      <c r="D790" s="440"/>
      <c r="E790" s="1"/>
      <c r="F790" s="193">
        <v>2.48</v>
      </c>
      <c r="G790" s="193">
        <v>2.2170000000000001</v>
      </c>
      <c r="H790" s="1">
        <f>ROUND(F790*G790,2)</f>
        <v>5.5</v>
      </c>
      <c r="I790" s="72"/>
      <c r="J790" s="1"/>
      <c r="K790" s="1"/>
      <c r="L790" s="420"/>
    </row>
    <row r="791" spans="1:12" ht="12.75">
      <c r="A791" s="416"/>
      <c r="B791" s="192"/>
      <c r="C791" s="192"/>
      <c r="D791" s="440"/>
      <c r="E791" s="190"/>
      <c r="F791" s="193">
        <f>F789+G789</f>
        <v>2.48</v>
      </c>
      <c r="G791" s="193">
        <v>2.2170000000000001</v>
      </c>
      <c r="H791" s="1">
        <f>ROUND(F791*G791,2)</f>
        <v>5.5</v>
      </c>
      <c r="I791" s="184"/>
      <c r="J791" s="184"/>
      <c r="K791" s="122"/>
      <c r="L791" s="420"/>
    </row>
    <row r="792" spans="1:12" ht="12.75">
      <c r="A792" s="192"/>
      <c r="B792" s="192"/>
      <c r="C792" s="192"/>
      <c r="D792" s="191"/>
      <c r="E792" s="190"/>
      <c r="F792" s="185"/>
      <c r="G792" s="184"/>
      <c r="H792" s="188"/>
      <c r="I792" s="189"/>
      <c r="J792" s="224"/>
      <c r="K792" s="161">
        <f>H790+H791</f>
        <v>11</v>
      </c>
      <c r="L792" s="420"/>
    </row>
    <row r="793" spans="1:12" ht="30">
      <c r="A793" s="216"/>
      <c r="B793" s="216"/>
      <c r="C793" s="216"/>
      <c r="D793" s="221"/>
      <c r="E793" s="216"/>
      <c r="F793" s="216"/>
      <c r="G793" s="216"/>
      <c r="H793" s="216"/>
      <c r="I793" s="216"/>
      <c r="J793" s="216"/>
      <c r="K793" s="216"/>
      <c r="L793" s="169"/>
    </row>
    <row r="794" spans="1:12" ht="30">
      <c r="A794" s="216"/>
      <c r="B794" s="216"/>
      <c r="C794" s="216"/>
      <c r="D794" s="221"/>
      <c r="E794" s="216"/>
      <c r="F794" s="216"/>
      <c r="G794" s="216"/>
      <c r="H794" s="216"/>
      <c r="I794" s="216"/>
      <c r="J794" s="216"/>
      <c r="K794" s="216"/>
      <c r="L794" s="169"/>
    </row>
    <row r="795" spans="1:12" ht="30">
      <c r="A795" s="216"/>
      <c r="B795" s="216"/>
      <c r="C795" s="216"/>
      <c r="D795" s="221"/>
      <c r="E795" s="216"/>
      <c r="F795" s="216"/>
      <c r="G795" s="216"/>
      <c r="H795" s="216"/>
      <c r="I795" s="216"/>
      <c r="J795" s="216"/>
      <c r="K795" s="216"/>
      <c r="L795" s="169"/>
    </row>
    <row r="796" spans="1:12" ht="30">
      <c r="A796" s="216"/>
      <c r="B796" s="216"/>
      <c r="C796" s="216"/>
      <c r="D796" s="221"/>
      <c r="E796" s="216"/>
      <c r="F796" s="216"/>
      <c r="G796" s="216"/>
      <c r="H796" s="216"/>
      <c r="I796" s="216"/>
      <c r="J796" s="216"/>
      <c r="K796" s="216"/>
      <c r="L796" s="169"/>
    </row>
    <row r="797" spans="1:12" ht="15.75">
      <c r="C797" s="4" t="s">
        <v>1</v>
      </c>
      <c r="D797" s="431" t="s">
        <v>2</v>
      </c>
      <c r="E797" s="431"/>
      <c r="F797" s="220"/>
      <c r="G797" s="220" t="s">
        <v>3</v>
      </c>
      <c r="H797" s="220"/>
      <c r="J797" s="17"/>
      <c r="K797" s="17"/>
      <c r="L797" s="218"/>
    </row>
    <row r="798" spans="1:12" ht="12.75">
      <c r="C798" t="s">
        <v>4</v>
      </c>
      <c r="D798" s="432"/>
      <c r="E798" s="432"/>
      <c r="F798" s="432"/>
      <c r="J798" s="17"/>
      <c r="K798" s="17"/>
      <c r="L798" s="218"/>
    </row>
    <row r="799" spans="1:12" ht="12.75">
      <c r="C799" t="s">
        <v>5</v>
      </c>
      <c r="D799" s="433" t="s">
        <v>6</v>
      </c>
      <c r="E799" s="433"/>
      <c r="F799" s="13"/>
      <c r="G799" s="13" t="s">
        <v>7</v>
      </c>
      <c r="H799" s="13"/>
      <c r="I799" s="9"/>
      <c r="J799" s="176"/>
      <c r="K799" s="176"/>
      <c r="L799" s="218"/>
    </row>
    <row r="800" spans="1:12">
      <c r="D800" s="434" t="s">
        <v>8</v>
      </c>
      <c r="E800" s="434"/>
      <c r="F800" s="10"/>
      <c r="G800" s="10"/>
      <c r="H800" s="10"/>
      <c r="I800" s="9"/>
      <c r="J800" s="11"/>
      <c r="K800" s="11"/>
      <c r="L800" s="218"/>
    </row>
    <row r="801" spans="1:12" ht="15">
      <c r="D801" s="13"/>
      <c r="G801" s="435" t="s">
        <v>9</v>
      </c>
      <c r="H801" s="435"/>
      <c r="I801" s="435"/>
      <c r="J801" s="219" t="s">
        <v>19</v>
      </c>
      <c r="K801" s="17"/>
      <c r="L801" s="218"/>
    </row>
    <row r="802" spans="1:12" ht="15">
      <c r="G802" s="14"/>
      <c r="J802" s="17"/>
      <c r="K802" s="17"/>
      <c r="L802" s="218"/>
    </row>
    <row r="803" spans="1:12" ht="15">
      <c r="A803" s="17"/>
      <c r="B803" s="17"/>
      <c r="C803" s="17"/>
      <c r="D803" s="17"/>
      <c r="G803" s="14"/>
      <c r="J803" s="17"/>
      <c r="K803" s="17"/>
      <c r="L803" s="218"/>
    </row>
    <row r="804" spans="1:12" ht="15">
      <c r="A804" s="17"/>
      <c r="B804" s="17"/>
      <c r="C804" s="17"/>
      <c r="D804" s="436" t="s">
        <v>10</v>
      </c>
      <c r="E804" s="436"/>
      <c r="F804" s="19"/>
      <c r="G804" s="14"/>
      <c r="H804" s="437"/>
      <c r="I804" s="437"/>
      <c r="J804" s="17"/>
      <c r="K804" s="17"/>
      <c r="L804" s="218"/>
    </row>
    <row r="805" spans="1:12" ht="30">
      <c r="A805" s="17"/>
      <c r="B805" s="17"/>
      <c r="C805" s="17"/>
      <c r="D805" s="13"/>
      <c r="E805" s="17"/>
      <c r="F805" s="17"/>
      <c r="G805" s="14"/>
      <c r="I805" s="21"/>
      <c r="J805" s="17"/>
      <c r="K805" s="17"/>
      <c r="L805" s="216"/>
    </row>
    <row r="806" spans="1:12" ht="30">
      <c r="A806" s="17"/>
      <c r="B806" s="17"/>
      <c r="C806" s="17"/>
      <c r="D806" s="13"/>
      <c r="E806" s="17"/>
      <c r="F806" s="17"/>
      <c r="G806" s="14"/>
      <c r="H806" s="217"/>
      <c r="J806" s="17"/>
      <c r="K806" s="17"/>
      <c r="L806" s="216"/>
    </row>
    <row r="807" spans="1:12">
      <c r="A807" s="418" t="s">
        <v>0</v>
      </c>
      <c r="B807" s="418"/>
      <c r="C807" s="418"/>
      <c r="D807" s="418" t="s">
        <v>11</v>
      </c>
      <c r="E807" s="418" t="s">
        <v>12</v>
      </c>
      <c r="F807" s="429" t="s">
        <v>13</v>
      </c>
      <c r="G807" s="429" t="s">
        <v>13</v>
      </c>
      <c r="H807" s="429" t="s">
        <v>14</v>
      </c>
      <c r="I807" s="418" t="s">
        <v>15</v>
      </c>
      <c r="J807" s="418" t="s">
        <v>16</v>
      </c>
      <c r="K807" s="419" t="s">
        <v>17</v>
      </c>
      <c r="L807" s="418" t="s">
        <v>18</v>
      </c>
    </row>
    <row r="808" spans="1:12">
      <c r="A808" s="418"/>
      <c r="B808" s="418"/>
      <c r="C808" s="418"/>
      <c r="D808" s="418"/>
      <c r="E808" s="418"/>
      <c r="F808" s="430"/>
      <c r="G808" s="430"/>
      <c r="H808" s="430"/>
      <c r="I808" s="418"/>
      <c r="J808" s="418"/>
      <c r="K808" s="418"/>
      <c r="L808" s="418"/>
    </row>
    <row r="809" spans="1:12" ht="12.75">
      <c r="A809" s="424" t="s">
        <v>113</v>
      </c>
      <c r="B809" s="412"/>
      <c r="C809" s="413"/>
      <c r="D809" s="409" t="s">
        <v>114</v>
      </c>
      <c r="E809" s="215"/>
      <c r="F809" s="185">
        <v>6.69</v>
      </c>
      <c r="G809" s="1">
        <f>SUM(F809:F814)</f>
        <v>21.439999999999998</v>
      </c>
      <c r="H809" s="188"/>
      <c r="J809" s="1"/>
      <c r="K809" s="184"/>
      <c r="L809" s="439"/>
    </row>
    <row r="810" spans="1:12">
      <c r="A810" s="425"/>
      <c r="B810" s="438"/>
      <c r="C810" s="415"/>
      <c r="D810" s="410"/>
      <c r="E810" s="214"/>
      <c r="F810" s="185">
        <v>3.21</v>
      </c>
      <c r="G810" s="1"/>
      <c r="J810" s="1"/>
      <c r="K810" s="184"/>
      <c r="L810" s="420"/>
    </row>
    <row r="811" spans="1:12" ht="12.75">
      <c r="A811" s="425"/>
      <c r="B811" s="438"/>
      <c r="C811" s="415"/>
      <c r="D811" s="410"/>
      <c r="E811" s="214"/>
      <c r="F811" s="185">
        <v>3.21</v>
      </c>
      <c r="G811" s="184"/>
      <c r="I811" s="1"/>
      <c r="J811" s="1"/>
      <c r="K811" s="200"/>
      <c r="L811" s="420"/>
    </row>
    <row r="812" spans="1:12" ht="12.75">
      <c r="A812" s="425"/>
      <c r="B812" s="438"/>
      <c r="C812" s="415"/>
      <c r="D812" s="410"/>
      <c r="E812" s="214"/>
      <c r="F812" s="185">
        <v>6.33</v>
      </c>
      <c r="G812" s="184"/>
      <c r="H812" s="184"/>
      <c r="I812" s="1"/>
      <c r="J812" s="1"/>
      <c r="K812" s="200"/>
      <c r="L812" s="420"/>
    </row>
    <row r="813" spans="1:12" ht="12.75">
      <c r="A813" s="426"/>
      <c r="B813" s="416"/>
      <c r="C813" s="417"/>
      <c r="D813" s="411"/>
      <c r="E813" s="214"/>
      <c r="F813" s="185">
        <v>2</v>
      </c>
      <c r="G813" s="184"/>
      <c r="H813" s="1"/>
      <c r="I813" s="1"/>
      <c r="J813" s="161"/>
      <c r="K813" s="122">
        <f>G809</f>
        <v>21.439999999999998</v>
      </c>
      <c r="L813" s="420"/>
    </row>
    <row r="814" spans="1:12" ht="12.75">
      <c r="A814" s="184"/>
      <c r="B814" s="184"/>
      <c r="C814" s="184"/>
      <c r="D814" s="190"/>
      <c r="E814" s="214"/>
      <c r="F814" s="213" t="s">
        <v>153</v>
      </c>
      <c r="G814" s="66"/>
      <c r="H814" s="66"/>
      <c r="I814" s="212"/>
      <c r="J814" s="149"/>
      <c r="K814" s="149"/>
      <c r="L814" s="420"/>
    </row>
    <row r="815" spans="1:12" ht="12.75">
      <c r="A815" s="184"/>
      <c r="B815" s="184"/>
      <c r="C815" s="184"/>
      <c r="D815" s="190"/>
      <c r="E815" s="204"/>
      <c r="F815" s="149"/>
      <c r="G815" s="149"/>
      <c r="H815" s="149"/>
      <c r="I815" s="149"/>
      <c r="J815" s="149"/>
      <c r="K815" s="122"/>
      <c r="L815" s="420"/>
    </row>
    <row r="816" spans="1:12">
      <c r="A816" s="424" t="s">
        <v>115</v>
      </c>
      <c r="B816" s="412"/>
      <c r="C816" s="413"/>
      <c r="D816" s="440" t="s">
        <v>116</v>
      </c>
      <c r="E816" s="185"/>
      <c r="F816" s="1"/>
      <c r="G816" s="1">
        <v>3.36</v>
      </c>
      <c r="H816" s="1">
        <v>6.7</v>
      </c>
      <c r="I816" s="1">
        <f>G816*H816</f>
        <v>22.512</v>
      </c>
      <c r="J816" s="1"/>
      <c r="K816" s="1"/>
      <c r="L816" s="420"/>
    </row>
    <row r="817" spans="1:12">
      <c r="A817" s="425"/>
      <c r="B817" s="438"/>
      <c r="C817" s="415"/>
      <c r="D817" s="440"/>
      <c r="E817" s="185"/>
      <c r="F817" s="1"/>
      <c r="G817" s="1"/>
      <c r="H817" s="1"/>
      <c r="I817" s="1"/>
      <c r="J817" s="1"/>
      <c r="K817" s="1"/>
      <c r="L817" s="420"/>
    </row>
    <row r="818" spans="1:12" ht="12.75">
      <c r="A818" s="425"/>
      <c r="B818" s="438"/>
      <c r="C818" s="415"/>
      <c r="D818" s="440"/>
      <c r="E818" s="185"/>
      <c r="F818" s="184"/>
      <c r="G818" s="184"/>
      <c r="H818" s="200"/>
      <c r="I818" s="199"/>
      <c r="J818" s="188"/>
      <c r="K818" s="200"/>
      <c r="L818" s="420"/>
    </row>
    <row r="819" spans="1:12" ht="12.75">
      <c r="A819" s="425"/>
      <c r="B819" s="438"/>
      <c r="C819" s="415"/>
      <c r="D819" s="440"/>
      <c r="E819" s="185"/>
      <c r="F819" s="184"/>
      <c r="G819" s="66"/>
      <c r="H819" s="66"/>
      <c r="I819" s="149"/>
      <c r="J819" s="149"/>
      <c r="K819" s="200"/>
      <c r="L819" s="420"/>
    </row>
    <row r="820" spans="1:12" ht="12.75">
      <c r="A820" s="425"/>
      <c r="B820" s="438"/>
      <c r="C820" s="415"/>
      <c r="D820" s="440"/>
      <c r="E820" s="185"/>
      <c r="F820" s="184"/>
      <c r="G820" s="66"/>
      <c r="H820" s="66"/>
      <c r="I820" s="189"/>
      <c r="J820" s="428"/>
      <c r="K820" s="428"/>
      <c r="L820" s="420"/>
    </row>
    <row r="821" spans="1:12" ht="12.75">
      <c r="A821" s="426"/>
      <c r="B821" s="416"/>
      <c r="C821" s="417"/>
      <c r="D821" s="440"/>
      <c r="E821" s="184"/>
      <c r="F821" s="184"/>
      <c r="G821" s="184"/>
      <c r="H821" s="188"/>
      <c r="I821" s="189"/>
      <c r="J821" s="1"/>
      <c r="K821" s="161">
        <f>ROUND(I816,2)</f>
        <v>22.51</v>
      </c>
      <c r="L821" s="420"/>
    </row>
    <row r="822" spans="1:12" ht="12.75">
      <c r="A822" s="210"/>
      <c r="B822" s="207"/>
      <c r="C822" s="206"/>
      <c r="D822" s="211"/>
      <c r="E822" s="184"/>
      <c r="F822" s="184"/>
      <c r="G822" s="184"/>
      <c r="H822" s="188"/>
      <c r="I822" s="189"/>
      <c r="J822" s="1"/>
      <c r="K822" s="208"/>
      <c r="L822" s="420"/>
    </row>
    <row r="823" spans="1:12">
      <c r="A823" s="424" t="s">
        <v>117</v>
      </c>
      <c r="B823" s="207"/>
      <c r="C823" s="206"/>
      <c r="D823" s="409" t="s">
        <v>118</v>
      </c>
      <c r="E823" s="185">
        <v>6.69</v>
      </c>
      <c r="F823" s="1">
        <f>SUM(E823:E828)</f>
        <v>24.439999999999998</v>
      </c>
      <c r="G823" s="1">
        <v>2.8</v>
      </c>
      <c r="H823" s="1">
        <f>F823*G823*2</f>
        <v>136.86399999999998</v>
      </c>
      <c r="I823" s="1"/>
      <c r="J823" s="1"/>
      <c r="K823" s="1"/>
      <c r="L823" s="420"/>
    </row>
    <row r="824" spans="1:12">
      <c r="A824" s="425"/>
      <c r="B824" s="207"/>
      <c r="C824" s="206"/>
      <c r="D824" s="410"/>
      <c r="E824" s="185">
        <v>3.21</v>
      </c>
      <c r="F824" s="1"/>
      <c r="G824" s="1"/>
      <c r="H824" s="1"/>
      <c r="I824" s="1"/>
      <c r="J824" s="1"/>
      <c r="K824" s="1"/>
      <c r="L824" s="420"/>
    </row>
    <row r="825" spans="1:12" ht="12.75">
      <c r="A825" s="425"/>
      <c r="B825" s="207"/>
      <c r="C825" s="206"/>
      <c r="D825" s="410"/>
      <c r="E825" s="185">
        <v>3.21</v>
      </c>
      <c r="F825" s="184"/>
      <c r="G825" s="184"/>
      <c r="H825" s="200"/>
      <c r="I825" s="199"/>
      <c r="J825" s="188"/>
      <c r="K825" s="200"/>
      <c r="L825" s="420"/>
    </row>
    <row r="826" spans="1:12" ht="12.75">
      <c r="A826" s="425"/>
      <c r="B826" s="207"/>
      <c r="C826" s="206"/>
      <c r="D826" s="410"/>
      <c r="E826" s="185">
        <v>6.33</v>
      </c>
      <c r="F826" s="184"/>
      <c r="G826" s="66"/>
      <c r="H826" s="66"/>
      <c r="I826" s="149"/>
      <c r="J826" s="149"/>
      <c r="K826" s="200"/>
      <c r="L826" s="420"/>
    </row>
    <row r="827" spans="1:12" ht="12.75">
      <c r="A827" s="426"/>
      <c r="B827" s="207"/>
      <c r="C827" s="206"/>
      <c r="D827" s="411"/>
      <c r="E827" s="185">
        <v>2</v>
      </c>
      <c r="F827" s="184"/>
      <c r="G827" s="66"/>
      <c r="H827" s="66"/>
      <c r="I827" s="189"/>
      <c r="J827" s="428"/>
      <c r="K827" s="428"/>
      <c r="L827" s="420"/>
    </row>
    <row r="828" spans="1:12" ht="12.75">
      <c r="A828" s="210"/>
      <c r="B828" s="207"/>
      <c r="C828" s="206"/>
      <c r="D828" s="209"/>
      <c r="E828" s="184">
        <v>3</v>
      </c>
      <c r="G828" s="184"/>
      <c r="H828" s="188"/>
      <c r="I828" s="189"/>
      <c r="J828" s="1"/>
      <c r="K828" s="161">
        <f>ROUND(H823,2)</f>
        <v>136.86000000000001</v>
      </c>
      <c r="L828" s="420"/>
    </row>
    <row r="829" spans="1:12" ht="12.75">
      <c r="A829" s="424" t="s">
        <v>119</v>
      </c>
      <c r="B829" s="207"/>
      <c r="C829" s="206"/>
      <c r="D829" s="409" t="s">
        <v>120</v>
      </c>
      <c r="E829" s="184"/>
      <c r="F829" s="185">
        <v>2.1</v>
      </c>
      <c r="G829" s="1">
        <v>0.8</v>
      </c>
      <c r="H829" s="1">
        <f>SUM(F829:G832)</f>
        <v>8.8000000000000007</v>
      </c>
      <c r="I829" s="1"/>
      <c r="J829" s="1"/>
      <c r="K829" s="208"/>
      <c r="L829" s="420"/>
    </row>
    <row r="830" spans="1:12">
      <c r="A830" s="425"/>
      <c r="B830" s="207"/>
      <c r="C830" s="206"/>
      <c r="D830" s="410"/>
      <c r="E830" s="184"/>
      <c r="F830" s="185">
        <v>2.1</v>
      </c>
      <c r="G830" s="1">
        <v>0.6</v>
      </c>
      <c r="H830" s="1"/>
      <c r="I830" s="1"/>
      <c r="L830" s="420"/>
    </row>
    <row r="831" spans="1:12">
      <c r="A831" s="425"/>
      <c r="B831" s="207"/>
      <c r="C831" s="206"/>
      <c r="D831" s="410"/>
      <c r="E831" s="184"/>
      <c r="F831" s="185">
        <v>0.9</v>
      </c>
      <c r="G831" s="184">
        <v>0.6</v>
      </c>
      <c r="H831" s="1"/>
      <c r="I831" s="1"/>
      <c r="J831" s="1"/>
      <c r="L831" s="420"/>
    </row>
    <row r="832" spans="1:12" ht="12.75">
      <c r="A832" s="426"/>
      <c r="B832" s="207"/>
      <c r="C832" s="206"/>
      <c r="D832" s="411"/>
      <c r="E832" s="184"/>
      <c r="F832" s="185">
        <v>0.9</v>
      </c>
      <c r="G832" s="185">
        <v>0.8</v>
      </c>
      <c r="H832" s="1"/>
      <c r="I832" s="1"/>
      <c r="J832" s="1"/>
      <c r="K832" s="122">
        <f>H829</f>
        <v>8.8000000000000007</v>
      </c>
      <c r="L832" s="420"/>
    </row>
    <row r="833" spans="1:12" ht="12.75">
      <c r="A833" s="184"/>
      <c r="B833" s="184"/>
      <c r="C833" s="184"/>
      <c r="D833" s="205"/>
      <c r="E833" s="204"/>
      <c r="G833" s="184"/>
      <c r="H833" s="188"/>
      <c r="I833" s="188"/>
      <c r="J833" s="203"/>
      <c r="K833" s="200"/>
      <c r="L833" s="420"/>
    </row>
    <row r="834" spans="1:12">
      <c r="A834" s="424" t="s">
        <v>121</v>
      </c>
      <c r="B834" s="412"/>
      <c r="C834" s="413"/>
      <c r="D834" s="441" t="s">
        <v>122</v>
      </c>
      <c r="E834" s="185">
        <v>6.69</v>
      </c>
      <c r="F834" s="1">
        <f>SUM(E834:E839)</f>
        <v>24.439999999999998</v>
      </c>
      <c r="G834" s="1">
        <v>2.8</v>
      </c>
      <c r="H834" s="1">
        <f>F834*G834*2</f>
        <v>136.86399999999998</v>
      </c>
      <c r="I834" s="1"/>
      <c r="J834" s="1"/>
      <c r="K834" s="1"/>
      <c r="L834" s="420"/>
    </row>
    <row r="835" spans="1:12">
      <c r="A835" s="425"/>
      <c r="B835" s="438"/>
      <c r="C835" s="415"/>
      <c r="D835" s="442"/>
      <c r="E835" s="185">
        <v>3.21</v>
      </c>
      <c r="F835" s="1"/>
      <c r="G835" s="1"/>
      <c r="H835" s="1"/>
      <c r="I835" s="1"/>
      <c r="J835" s="1"/>
      <c r="K835" s="1"/>
      <c r="L835" s="420"/>
    </row>
    <row r="836" spans="1:12" ht="12.75">
      <c r="A836" s="425"/>
      <c r="B836" s="438"/>
      <c r="C836" s="415"/>
      <c r="D836" s="442"/>
      <c r="E836" s="185">
        <v>3.21</v>
      </c>
      <c r="F836" s="184"/>
      <c r="G836" s="184"/>
      <c r="H836" s="200"/>
      <c r="I836" s="199"/>
      <c r="J836" s="188"/>
      <c r="K836" s="200"/>
      <c r="L836" s="420"/>
    </row>
    <row r="837" spans="1:12" ht="12.75">
      <c r="A837" s="425"/>
      <c r="B837" s="438"/>
      <c r="C837" s="415"/>
      <c r="D837" s="442"/>
      <c r="E837" s="185">
        <v>6.33</v>
      </c>
      <c r="F837" s="184"/>
      <c r="G837" s="66"/>
      <c r="H837" s="66"/>
      <c r="I837" s="149"/>
      <c r="J837" s="149"/>
      <c r="K837" s="200"/>
      <c r="L837" s="420"/>
    </row>
    <row r="838" spans="1:12" ht="12.75">
      <c r="A838" s="425"/>
      <c r="B838" s="438"/>
      <c r="C838" s="415"/>
      <c r="D838" s="442"/>
      <c r="E838" s="185">
        <v>2</v>
      </c>
      <c r="F838" s="184"/>
      <c r="G838" s="66"/>
      <c r="H838" s="66"/>
      <c r="I838" s="189"/>
      <c r="J838" s="428"/>
      <c r="K838" s="428"/>
      <c r="L838" s="420"/>
    </row>
    <row r="839" spans="1:12" ht="12.75">
      <c r="A839" s="426"/>
      <c r="B839" s="416"/>
      <c r="C839" s="417"/>
      <c r="D839" s="443"/>
      <c r="E839" s="184">
        <v>3</v>
      </c>
      <c r="G839" s="184"/>
      <c r="H839" s="188"/>
      <c r="I839" s="189"/>
      <c r="J839" s="1"/>
      <c r="K839" s="161">
        <f>ROUND(H834,2)</f>
        <v>136.86000000000001</v>
      </c>
      <c r="L839" s="420"/>
    </row>
    <row r="840" spans="1:12" ht="12.75">
      <c r="A840" s="192"/>
      <c r="B840" s="192"/>
      <c r="C840" s="192"/>
      <c r="D840" s="183"/>
      <c r="E840" s="184"/>
      <c r="F840" s="223"/>
      <c r="G840" s="223"/>
      <c r="H840" s="184"/>
      <c r="I840" s="184"/>
      <c r="J840" s="184"/>
      <c r="K840" s="184"/>
      <c r="L840" s="420"/>
    </row>
    <row r="841" spans="1:12">
      <c r="A841" s="424" t="s">
        <v>123</v>
      </c>
      <c r="B841" s="192"/>
      <c r="C841" s="192"/>
      <c r="D841" s="441" t="s">
        <v>152</v>
      </c>
      <c r="E841" s="190"/>
      <c r="F841" s="185"/>
      <c r="G841" s="1"/>
      <c r="H841" s="1"/>
      <c r="I841" s="1"/>
      <c r="J841" s="1"/>
      <c r="K841" s="1"/>
      <c r="L841" s="420"/>
    </row>
    <row r="842" spans="1:12">
      <c r="A842" s="425"/>
      <c r="B842" s="192"/>
      <c r="C842" s="192"/>
      <c r="D842" s="442"/>
      <c r="E842" s="190"/>
      <c r="F842" s="185"/>
      <c r="G842" s="1"/>
      <c r="H842" s="1"/>
      <c r="I842" s="1"/>
      <c r="J842" s="1"/>
      <c r="K842" s="1"/>
      <c r="L842" s="420"/>
    </row>
    <row r="843" spans="1:12" ht="12.75">
      <c r="A843" s="425"/>
      <c r="B843" s="192"/>
      <c r="C843" s="192"/>
      <c r="D843" s="442"/>
      <c r="E843" s="190"/>
      <c r="F843" s="185"/>
      <c r="G843" s="184"/>
      <c r="H843" s="66"/>
      <c r="I843" s="199"/>
      <c r="J843" s="188"/>
      <c r="K843" s="200"/>
      <c r="L843" s="420"/>
    </row>
    <row r="844" spans="1:12" ht="12.75">
      <c r="A844" s="425"/>
      <c r="B844" s="192"/>
      <c r="C844" s="192"/>
      <c r="D844" s="442"/>
      <c r="E844" s="190"/>
      <c r="F844" s="185"/>
      <c r="G844" s="184"/>
      <c r="H844" s="67"/>
      <c r="I844" s="222"/>
      <c r="J844" s="222"/>
      <c r="K844" s="222"/>
      <c r="L844" s="420"/>
    </row>
    <row r="845" spans="1:12" ht="12.75">
      <c r="A845" s="426"/>
      <c r="B845" s="192"/>
      <c r="C845" s="192"/>
      <c r="D845" s="442"/>
      <c r="E845" s="190"/>
      <c r="F845" s="185"/>
      <c r="G845" s="184"/>
      <c r="H845" s="188"/>
      <c r="I845" s="189"/>
      <c r="J845" s="198"/>
      <c r="K845" s="119">
        <v>2</v>
      </c>
      <c r="L845" s="420"/>
    </row>
    <row r="846" spans="1:12" ht="12.75">
      <c r="A846" s="192"/>
      <c r="B846" s="192"/>
      <c r="C846" s="192"/>
      <c r="D846" s="191"/>
      <c r="E846" s="1"/>
      <c r="F846" s="1"/>
      <c r="G846" s="56"/>
      <c r="H846" s="1"/>
      <c r="I846" s="1"/>
      <c r="J846" s="1"/>
      <c r="K846" s="1"/>
      <c r="L846" s="420"/>
    </row>
    <row r="847" spans="1:12">
      <c r="A847" s="412" t="s">
        <v>124</v>
      </c>
      <c r="B847" s="192"/>
      <c r="C847" s="192"/>
      <c r="D847" s="444" t="s">
        <v>125</v>
      </c>
      <c r="E847" s="190"/>
      <c r="F847" s="194"/>
      <c r="I847" s="184"/>
      <c r="J847" s="184"/>
      <c r="K847" s="184"/>
      <c r="L847" s="420"/>
    </row>
    <row r="848" spans="1:12" ht="12.75">
      <c r="A848" s="438"/>
      <c r="B848" s="192"/>
      <c r="C848" s="192"/>
      <c r="D848" s="444"/>
      <c r="E848" s="190"/>
      <c r="F848" s="196"/>
      <c r="G848" s="184">
        <v>2</v>
      </c>
      <c r="H848" s="188"/>
      <c r="I848" s="189"/>
      <c r="J848" s="198"/>
      <c r="K848" s="202"/>
      <c r="L848" s="420"/>
    </row>
    <row r="849" spans="1:12" ht="12.75">
      <c r="A849" s="438"/>
      <c r="B849" s="192"/>
      <c r="C849" s="192"/>
      <c r="D849" s="444"/>
      <c r="E849" s="190"/>
      <c r="F849" s="196"/>
      <c r="G849" s="184"/>
      <c r="H849" s="200"/>
      <c r="I849" s="201"/>
      <c r="J849" s="188"/>
      <c r="K849" s="200"/>
      <c r="L849" s="420"/>
    </row>
    <row r="850" spans="1:12">
      <c r="A850" s="438"/>
      <c r="B850" s="192"/>
      <c r="C850" s="192"/>
      <c r="D850" s="444"/>
      <c r="E850" s="190"/>
      <c r="F850" s="194"/>
      <c r="G850" s="193"/>
      <c r="H850" s="187"/>
      <c r="I850" s="184"/>
      <c r="J850" s="184"/>
      <c r="K850" s="184"/>
      <c r="L850" s="420"/>
    </row>
    <row r="851" spans="1:12" ht="12.75">
      <c r="A851" s="438"/>
      <c r="B851" s="192"/>
      <c r="C851" s="192"/>
      <c r="D851" s="444"/>
      <c r="E851" s="190"/>
      <c r="F851" s="196"/>
      <c r="G851" s="67"/>
      <c r="H851" s="65"/>
      <c r="I851" s="199"/>
      <c r="J851" s="188"/>
      <c r="L851" s="420"/>
    </row>
    <row r="852" spans="1:12" ht="12.75">
      <c r="A852" s="438"/>
      <c r="B852" s="192"/>
      <c r="C852" s="192"/>
      <c r="D852" s="444"/>
      <c r="E852" s="184"/>
      <c r="F852" s="196"/>
      <c r="G852" s="67"/>
      <c r="H852" s="67"/>
      <c r="I852" s="184"/>
      <c r="J852" s="184"/>
      <c r="K852" s="184"/>
      <c r="L852" s="420"/>
    </row>
    <row r="853" spans="1:12" ht="12.75">
      <c r="A853" s="438"/>
      <c r="B853" s="192"/>
      <c r="C853" s="192"/>
      <c r="D853" s="444"/>
      <c r="E853" s="190"/>
      <c r="F853" s="194"/>
      <c r="G853" s="184"/>
      <c r="H853" s="188"/>
      <c r="I853" s="189"/>
      <c r="J853" s="198"/>
      <c r="K853" s="197"/>
      <c r="L853" s="420"/>
    </row>
    <row r="854" spans="1:12" ht="12.75">
      <c r="A854" s="438"/>
      <c r="B854" s="192"/>
      <c r="C854" s="192"/>
      <c r="D854" s="444"/>
      <c r="E854" s="190"/>
      <c r="F854" s="196"/>
      <c r="G854" s="184"/>
      <c r="H854" s="188"/>
      <c r="I854" s="189"/>
      <c r="J854" s="428"/>
      <c r="K854" s="428"/>
      <c r="L854" s="420"/>
    </row>
    <row r="855" spans="1:12">
      <c r="A855" s="438"/>
      <c r="B855" s="1"/>
      <c r="C855" s="1"/>
      <c r="D855" s="444"/>
      <c r="E855" s="1"/>
      <c r="F855" s="72"/>
      <c r="G855" s="1"/>
      <c r="H855" s="1"/>
      <c r="I855" s="1"/>
      <c r="J855" s="1"/>
      <c r="K855" s="1"/>
      <c r="L855" s="420"/>
    </row>
    <row r="856" spans="1:12" ht="12.75">
      <c r="A856" s="416"/>
      <c r="D856" s="444"/>
      <c r="E856" s="1"/>
      <c r="K856" s="119">
        <f>G848</f>
        <v>2</v>
      </c>
      <c r="L856" s="420"/>
    </row>
    <row r="857" spans="1:12" ht="12.75">
      <c r="A857" s="192"/>
      <c r="B857" s="192"/>
      <c r="C857" s="192"/>
      <c r="D857" s="195"/>
      <c r="E857" s="190"/>
      <c r="F857" s="194"/>
      <c r="G857" s="193"/>
      <c r="H857" s="187"/>
      <c r="I857" s="184"/>
      <c r="J857" s="184"/>
      <c r="K857" s="119"/>
      <c r="L857" s="420"/>
    </row>
    <row r="858" spans="1:12" ht="12.75">
      <c r="A858" s="412" t="s">
        <v>126</v>
      </c>
      <c r="B858" s="192"/>
      <c r="C858" s="192"/>
      <c r="D858" s="440" t="s">
        <v>127</v>
      </c>
      <c r="E858" s="190"/>
      <c r="F858" s="185"/>
      <c r="G858" s="1"/>
      <c r="I858" s="188"/>
      <c r="J858" s="428"/>
      <c r="K858" s="428"/>
      <c r="L858" s="420"/>
    </row>
    <row r="859" spans="1:12">
      <c r="A859" s="438"/>
      <c r="B859" s="1"/>
      <c r="C859" s="1"/>
      <c r="D859" s="440"/>
      <c r="E859" s="1"/>
      <c r="F859" s="185"/>
      <c r="G859" s="1"/>
      <c r="H859" s="1"/>
      <c r="I859" s="1"/>
      <c r="J859" s="1"/>
      <c r="K859" s="1"/>
      <c r="L859" s="420"/>
    </row>
    <row r="860" spans="1:12">
      <c r="A860" s="438"/>
      <c r="D860" s="440"/>
      <c r="E860" s="1"/>
      <c r="F860" s="185"/>
      <c r="G860" s="184"/>
      <c r="L860" s="420"/>
    </row>
    <row r="861" spans="1:12" ht="12.75">
      <c r="A861" s="416"/>
      <c r="B861" s="192"/>
      <c r="C861" s="192"/>
      <c r="D861" s="440"/>
      <c r="E861" s="190"/>
      <c r="F861" s="185"/>
      <c r="G861" s="184"/>
      <c r="H861" s="187"/>
      <c r="I861" s="184"/>
      <c r="J861" s="184"/>
      <c r="K861" s="119">
        <v>4</v>
      </c>
      <c r="L861" s="420"/>
    </row>
    <row r="862" spans="1:12" ht="12.75">
      <c r="A862" s="192"/>
      <c r="B862" s="192"/>
      <c r="C862" s="192"/>
      <c r="D862" s="191"/>
      <c r="E862" s="190"/>
      <c r="F862" s="185">
        <v>2</v>
      </c>
      <c r="G862" s="184"/>
      <c r="H862" s="188"/>
      <c r="I862" s="189"/>
      <c r="J862" s="428"/>
      <c r="K862" s="428"/>
      <c r="L862" s="420"/>
    </row>
    <row r="863" spans="1:12" ht="12.75">
      <c r="A863" s="412" t="s">
        <v>128</v>
      </c>
      <c r="B863" s="1"/>
      <c r="C863" s="1"/>
      <c r="D863" s="409" t="s">
        <v>129</v>
      </c>
      <c r="E863" s="1"/>
      <c r="F863" s="185"/>
      <c r="G863" s="1"/>
      <c r="I863" s="188"/>
      <c r="K863" s="1"/>
      <c r="L863" s="420"/>
    </row>
    <row r="864" spans="1:12">
      <c r="A864" s="438"/>
      <c r="B864" s="1"/>
      <c r="C864" s="1"/>
      <c r="D864" s="410"/>
      <c r="E864" s="1"/>
      <c r="F864" s="185"/>
      <c r="G864" s="1"/>
      <c r="H864" s="1"/>
      <c r="K864" s="1"/>
      <c r="L864" s="420"/>
    </row>
    <row r="865" spans="1:12">
      <c r="A865" s="438"/>
      <c r="B865" s="1"/>
      <c r="C865" s="1"/>
      <c r="D865" s="410"/>
      <c r="E865" s="1"/>
      <c r="F865" s="185"/>
      <c r="G865" s="184"/>
      <c r="H865" s="1"/>
      <c r="J865" s="1"/>
      <c r="K865" s="1"/>
      <c r="L865" s="420"/>
    </row>
    <row r="866" spans="1:12">
      <c r="A866" s="416"/>
      <c r="B866" s="1"/>
      <c r="C866" s="1"/>
      <c r="D866" s="410"/>
      <c r="E866" s="1"/>
      <c r="F866" s="185"/>
      <c r="G866" s="184"/>
      <c r="H866" s="187"/>
      <c r="I866" s="184"/>
      <c r="J866" s="1"/>
      <c r="K866" s="1"/>
      <c r="L866" s="420"/>
    </row>
    <row r="867" spans="1:12" ht="12.75">
      <c r="A867" s="186"/>
      <c r="B867" s="1"/>
      <c r="C867" s="1"/>
      <c r="D867" s="411"/>
      <c r="E867" s="1"/>
      <c r="F867" s="185"/>
      <c r="G867" s="184"/>
      <c r="H867" s="56"/>
      <c r="I867" s="1"/>
      <c r="J867" s="1"/>
      <c r="K867" s="119">
        <v>2</v>
      </c>
      <c r="L867" s="420"/>
    </row>
    <row r="868" spans="1:12" ht="30">
      <c r="A868" s="1"/>
      <c r="B868" s="149"/>
      <c r="C868" s="149"/>
      <c r="D868" s="183"/>
      <c r="E868" s="149"/>
      <c r="F868" s="149"/>
      <c r="G868" s="150"/>
      <c r="H868" s="174"/>
      <c r="I868" s="150"/>
      <c r="J868" s="150"/>
      <c r="K868" s="1"/>
      <c r="L868" s="420"/>
    </row>
    <row r="869" spans="1:12" ht="30">
      <c r="A869" s="216"/>
      <c r="B869" s="216"/>
      <c r="C869" s="216"/>
      <c r="D869" s="216"/>
      <c r="E869" s="216"/>
      <c r="F869" s="216"/>
      <c r="G869" s="216"/>
      <c r="H869" s="216"/>
      <c r="I869" s="216"/>
      <c r="J869" s="175"/>
      <c r="K869" s="175"/>
      <c r="L869" s="169"/>
    </row>
    <row r="870" spans="1:12" ht="30">
      <c r="A870" s="216"/>
      <c r="B870" s="216"/>
      <c r="C870" s="216"/>
      <c r="D870" s="221"/>
      <c r="E870" s="216"/>
      <c r="F870" s="216"/>
      <c r="G870" s="216"/>
      <c r="H870" s="216"/>
      <c r="I870" s="216"/>
      <c r="J870" s="216"/>
      <c r="K870" s="216"/>
      <c r="L870" s="169"/>
    </row>
    <row r="871" spans="1:12" ht="30">
      <c r="A871" s="216"/>
      <c r="B871" s="216"/>
      <c r="C871" s="216"/>
      <c r="D871" s="221"/>
      <c r="E871" s="216"/>
      <c r="F871" s="216"/>
      <c r="G871" s="216"/>
      <c r="H871" s="216"/>
      <c r="I871" s="216"/>
      <c r="J871" s="216"/>
      <c r="K871" s="216"/>
      <c r="L871" s="169"/>
    </row>
    <row r="872" spans="1:12" ht="30">
      <c r="A872" s="216"/>
      <c r="B872" s="216"/>
      <c r="C872" s="216"/>
      <c r="D872" s="221"/>
      <c r="E872" s="216"/>
      <c r="F872" s="216"/>
      <c r="G872" s="216"/>
      <c r="H872" s="216"/>
      <c r="I872" s="216"/>
      <c r="J872" s="216"/>
      <c r="K872" s="216"/>
      <c r="L872" s="169"/>
    </row>
    <row r="873" spans="1:12" ht="30">
      <c r="A873" s="216"/>
      <c r="B873" s="216"/>
      <c r="C873" s="216"/>
      <c r="D873" s="221"/>
      <c r="E873" s="216"/>
      <c r="F873" s="216"/>
      <c r="G873" s="216"/>
      <c r="H873" s="216"/>
      <c r="I873" s="216"/>
      <c r="J873" s="216"/>
      <c r="K873" s="216"/>
      <c r="L873" s="169"/>
    </row>
    <row r="874" spans="1:12" ht="15.75">
      <c r="C874" s="4" t="s">
        <v>1</v>
      </c>
      <c r="D874" s="431" t="s">
        <v>2</v>
      </c>
      <c r="E874" s="431"/>
      <c r="F874" s="220"/>
      <c r="G874" s="220" t="s">
        <v>3</v>
      </c>
      <c r="H874" s="220"/>
      <c r="J874" s="17"/>
      <c r="K874" s="17"/>
      <c r="L874" s="218"/>
    </row>
    <row r="875" spans="1:12" ht="12.75">
      <c r="C875" t="s">
        <v>4</v>
      </c>
      <c r="D875" s="432"/>
      <c r="E875" s="432"/>
      <c r="F875" s="432"/>
      <c r="J875" s="17"/>
      <c r="K875" s="17"/>
      <c r="L875" s="218"/>
    </row>
    <row r="876" spans="1:12" ht="12.75">
      <c r="C876" t="s">
        <v>5</v>
      </c>
      <c r="D876" s="433" t="s">
        <v>6</v>
      </c>
      <c r="E876" s="433"/>
      <c r="F876" s="13"/>
      <c r="G876" s="13" t="s">
        <v>7</v>
      </c>
      <c r="H876" s="13"/>
      <c r="I876" s="9"/>
      <c r="J876" s="176"/>
      <c r="K876" s="176"/>
      <c r="L876" s="218"/>
    </row>
    <row r="877" spans="1:12">
      <c r="D877" s="434" t="s">
        <v>8</v>
      </c>
      <c r="E877" s="434"/>
      <c r="F877" s="10"/>
      <c r="G877" s="10"/>
      <c r="H877" s="10"/>
      <c r="I877" s="9"/>
      <c r="J877" s="11"/>
      <c r="K877" s="11"/>
      <c r="L877" s="218"/>
    </row>
    <row r="878" spans="1:12" ht="15">
      <c r="D878" s="13"/>
      <c r="G878" s="435" t="s">
        <v>9</v>
      </c>
      <c r="H878" s="435"/>
      <c r="I878" s="435"/>
      <c r="J878" s="219" t="s">
        <v>19</v>
      </c>
      <c r="K878" s="17"/>
      <c r="L878" s="218"/>
    </row>
    <row r="879" spans="1:12" ht="15">
      <c r="G879" s="14"/>
      <c r="J879" s="17"/>
      <c r="K879" s="17"/>
      <c r="L879" s="218"/>
    </row>
    <row r="880" spans="1:12" ht="15">
      <c r="A880" s="17"/>
      <c r="B880" s="17"/>
      <c r="C880" s="17"/>
      <c r="D880" s="17"/>
      <c r="G880" s="14"/>
      <c r="J880" s="17"/>
      <c r="K880" s="17"/>
      <c r="L880" s="218"/>
    </row>
    <row r="881" spans="1:12" ht="15">
      <c r="A881" s="17"/>
      <c r="B881" s="17"/>
      <c r="C881" s="17"/>
      <c r="D881" s="436" t="s">
        <v>10</v>
      </c>
      <c r="E881" s="436"/>
      <c r="F881" s="19"/>
      <c r="G881" s="14"/>
      <c r="H881" s="437"/>
      <c r="I881" s="437"/>
      <c r="J881" s="17"/>
      <c r="K881" s="17"/>
      <c r="L881" s="218"/>
    </row>
    <row r="882" spans="1:12" ht="30">
      <c r="A882" s="17"/>
      <c r="B882" s="17"/>
      <c r="C882" s="17"/>
      <c r="D882" s="13"/>
      <c r="E882" s="17"/>
      <c r="F882" s="17"/>
      <c r="G882" s="14"/>
      <c r="I882" s="21"/>
      <c r="J882" s="17"/>
      <c r="K882" s="17"/>
      <c r="L882" s="216"/>
    </row>
    <row r="883" spans="1:12" ht="30">
      <c r="A883" s="17"/>
      <c r="B883" s="17"/>
      <c r="C883" s="17"/>
      <c r="D883" s="13"/>
      <c r="E883" s="17"/>
      <c r="F883" s="17"/>
      <c r="G883" s="14"/>
      <c r="H883" s="217"/>
      <c r="J883" s="17"/>
      <c r="K883" s="17"/>
      <c r="L883" s="216"/>
    </row>
    <row r="884" spans="1:12">
      <c r="A884" s="418" t="s">
        <v>0</v>
      </c>
      <c r="B884" s="418"/>
      <c r="C884" s="418"/>
      <c r="D884" s="418" t="s">
        <v>11</v>
      </c>
      <c r="E884" s="418" t="s">
        <v>12</v>
      </c>
      <c r="F884" s="429" t="s">
        <v>13</v>
      </c>
      <c r="G884" s="429" t="s">
        <v>13</v>
      </c>
      <c r="H884" s="429" t="s">
        <v>14</v>
      </c>
      <c r="I884" s="418" t="s">
        <v>15</v>
      </c>
      <c r="J884" s="418" t="s">
        <v>16</v>
      </c>
      <c r="K884" s="419" t="s">
        <v>17</v>
      </c>
      <c r="L884" s="418" t="s">
        <v>18</v>
      </c>
    </row>
    <row r="885" spans="1:12">
      <c r="A885" s="418"/>
      <c r="B885" s="418"/>
      <c r="C885" s="418"/>
      <c r="D885" s="418"/>
      <c r="E885" s="418"/>
      <c r="F885" s="430"/>
      <c r="G885" s="430"/>
      <c r="H885" s="430"/>
      <c r="I885" s="418"/>
      <c r="J885" s="418"/>
      <c r="K885" s="418"/>
      <c r="L885" s="418"/>
    </row>
    <row r="886" spans="1:12" ht="12.75">
      <c r="A886" s="424" t="s">
        <v>130</v>
      </c>
      <c r="B886" s="412"/>
      <c r="C886" s="413"/>
      <c r="D886" s="409" t="s">
        <v>131</v>
      </c>
      <c r="E886" s="215"/>
      <c r="F886" s="185"/>
      <c r="G886" s="1"/>
      <c r="H886" s="188"/>
      <c r="J886" s="1"/>
      <c r="K886" s="184"/>
      <c r="L886" s="439"/>
    </row>
    <row r="887" spans="1:12">
      <c r="A887" s="425"/>
      <c r="B887" s="438"/>
      <c r="C887" s="415"/>
      <c r="D887" s="410"/>
      <c r="E887" s="214"/>
      <c r="F887" s="185"/>
      <c r="G887" s="1"/>
      <c r="J887" s="1"/>
      <c r="K887" s="184"/>
      <c r="L887" s="420"/>
    </row>
    <row r="888" spans="1:12" ht="12.75">
      <c r="A888" s="425"/>
      <c r="B888" s="438"/>
      <c r="C888" s="415"/>
      <c r="D888" s="410"/>
      <c r="E888" s="214"/>
      <c r="F888" s="185"/>
      <c r="G888" s="184"/>
      <c r="I888" s="1"/>
      <c r="J888" s="1"/>
      <c r="K888" s="200"/>
      <c r="L888" s="420"/>
    </row>
    <row r="889" spans="1:12" ht="12.75">
      <c r="A889" s="425"/>
      <c r="B889" s="438"/>
      <c r="C889" s="415"/>
      <c r="D889" s="410"/>
      <c r="E889" s="214"/>
      <c r="F889" s="185"/>
      <c r="G889" s="184"/>
      <c r="H889" s="184"/>
      <c r="I889" s="1"/>
      <c r="J889" s="1"/>
      <c r="K889" s="200"/>
      <c r="L889" s="420"/>
    </row>
    <row r="890" spans="1:12" ht="12.75">
      <c r="A890" s="426"/>
      <c r="B890" s="416"/>
      <c r="C890" s="417"/>
      <c r="D890" s="411"/>
      <c r="E890" s="214"/>
      <c r="F890" s="185">
        <v>2</v>
      </c>
      <c r="G890" s="184"/>
      <c r="H890" s="1"/>
      <c r="I890" s="1"/>
      <c r="J890" s="161"/>
      <c r="K890" s="119">
        <v>3</v>
      </c>
      <c r="L890" s="420"/>
    </row>
    <row r="891" spans="1:12" ht="12.75">
      <c r="A891" s="184"/>
      <c r="B891" s="184"/>
      <c r="C891" s="184"/>
      <c r="D891" s="190"/>
      <c r="E891" s="214"/>
      <c r="F891" s="213"/>
      <c r="G891" s="66"/>
      <c r="H891" s="66"/>
      <c r="I891" s="212"/>
      <c r="J891" s="149"/>
      <c r="K891" s="149"/>
      <c r="L891" s="420"/>
    </row>
    <row r="892" spans="1:12" ht="12.75">
      <c r="A892" s="184"/>
      <c r="B892" s="184"/>
      <c r="C892" s="184"/>
      <c r="D892" s="190"/>
      <c r="E892" s="204"/>
      <c r="F892" s="149"/>
      <c r="G892" s="149"/>
      <c r="H892" s="149"/>
      <c r="I892" s="149"/>
      <c r="J892" s="149"/>
      <c r="K892" s="122"/>
      <c r="L892" s="420"/>
    </row>
    <row r="893" spans="1:12">
      <c r="A893" s="424" t="s">
        <v>132</v>
      </c>
      <c r="B893" s="412"/>
      <c r="C893" s="413"/>
      <c r="D893" s="440" t="s">
        <v>151</v>
      </c>
      <c r="E893" s="185"/>
      <c r="F893" s="1"/>
      <c r="G893" s="1"/>
      <c r="H893" s="1"/>
      <c r="I893" s="1"/>
      <c r="J893" s="1"/>
      <c r="K893" s="1"/>
      <c r="L893" s="420"/>
    </row>
    <row r="894" spans="1:12">
      <c r="A894" s="425"/>
      <c r="B894" s="438"/>
      <c r="C894" s="415"/>
      <c r="D894" s="440"/>
      <c r="E894" s="185"/>
      <c r="F894" s="1"/>
      <c r="G894" s="1"/>
      <c r="H894" s="1"/>
      <c r="I894" s="1"/>
      <c r="J894" s="1"/>
      <c r="K894" s="1"/>
      <c r="L894" s="420"/>
    </row>
    <row r="895" spans="1:12" ht="12.75">
      <c r="A895" s="425"/>
      <c r="B895" s="438"/>
      <c r="C895" s="415"/>
      <c r="D895" s="440"/>
      <c r="E895" s="185"/>
      <c r="F895" s="184"/>
      <c r="G895" s="184"/>
      <c r="H895" s="200"/>
      <c r="I895" s="199"/>
      <c r="J895" s="188"/>
      <c r="K895" s="200"/>
      <c r="L895" s="420"/>
    </row>
    <row r="896" spans="1:12" ht="12.75">
      <c r="A896" s="425"/>
      <c r="B896" s="438"/>
      <c r="C896" s="415"/>
      <c r="D896" s="440"/>
      <c r="E896" s="185"/>
      <c r="F896" s="184"/>
      <c r="G896" s="66"/>
      <c r="H896" s="66"/>
      <c r="I896" s="149"/>
      <c r="J896" s="149"/>
      <c r="K896" s="200"/>
      <c r="L896" s="420"/>
    </row>
    <row r="897" spans="1:12" ht="12.75">
      <c r="A897" s="425"/>
      <c r="B897" s="438"/>
      <c r="C897" s="415"/>
      <c r="D897" s="440"/>
      <c r="E897" s="185"/>
      <c r="F897" s="184"/>
      <c r="G897" s="66"/>
      <c r="H897" s="66"/>
      <c r="I897" s="189"/>
      <c r="J897" s="428"/>
      <c r="K897" s="428"/>
      <c r="L897" s="420"/>
    </row>
    <row r="898" spans="1:12" ht="12.75">
      <c r="A898" s="426"/>
      <c r="B898" s="416"/>
      <c r="C898" s="417"/>
      <c r="D898" s="440"/>
      <c r="E898" s="184"/>
      <c r="F898" s="184"/>
      <c r="G898" s="184"/>
      <c r="H898" s="188"/>
      <c r="I898" s="189"/>
      <c r="J898" s="1"/>
      <c r="K898" s="119">
        <v>4</v>
      </c>
      <c r="L898" s="420"/>
    </row>
    <row r="899" spans="1:12" ht="12.75">
      <c r="A899" s="210"/>
      <c r="B899" s="207"/>
      <c r="C899" s="206"/>
      <c r="D899" s="211"/>
      <c r="E899" s="184"/>
      <c r="F899" s="184"/>
      <c r="G899" s="184"/>
      <c r="H899" s="188"/>
      <c r="I899" s="189"/>
      <c r="J899" s="1"/>
      <c r="K899" s="208"/>
      <c r="L899" s="420"/>
    </row>
    <row r="900" spans="1:12">
      <c r="A900" s="424" t="s">
        <v>133</v>
      </c>
      <c r="B900" s="207"/>
      <c r="C900" s="206"/>
      <c r="D900" s="409" t="s">
        <v>134</v>
      </c>
      <c r="E900" s="185"/>
      <c r="F900" s="1"/>
      <c r="G900" s="1"/>
      <c r="H900" s="1"/>
      <c r="I900" s="1"/>
      <c r="J900" s="1"/>
      <c r="K900" s="1"/>
      <c r="L900" s="420"/>
    </row>
    <row r="901" spans="1:12">
      <c r="A901" s="425"/>
      <c r="B901" s="207"/>
      <c r="C901" s="206"/>
      <c r="D901" s="410"/>
      <c r="E901" s="185"/>
      <c r="F901" s="1"/>
      <c r="G901" s="1"/>
      <c r="H901" s="1"/>
      <c r="I901" s="1"/>
      <c r="J901" s="1"/>
      <c r="K901" s="1"/>
      <c r="L901" s="420"/>
    </row>
    <row r="902" spans="1:12" ht="12.75">
      <c r="A902" s="425"/>
      <c r="B902" s="207"/>
      <c r="C902" s="206"/>
      <c r="D902" s="410"/>
      <c r="E902" s="185"/>
      <c r="F902" s="184"/>
      <c r="G902" s="184"/>
      <c r="H902" s="200"/>
      <c r="I902" s="199"/>
      <c r="J902" s="188"/>
      <c r="K902" s="200"/>
      <c r="L902" s="420"/>
    </row>
    <row r="903" spans="1:12" ht="12.75">
      <c r="A903" s="425"/>
      <c r="B903" s="207"/>
      <c r="C903" s="206"/>
      <c r="D903" s="410"/>
      <c r="E903" s="185"/>
      <c r="F903" s="184"/>
      <c r="G903" s="66"/>
      <c r="H903" s="66"/>
      <c r="I903" s="149"/>
      <c r="J903" s="149"/>
      <c r="K903" s="200"/>
      <c r="L903" s="420"/>
    </row>
    <row r="904" spans="1:12" ht="12.75">
      <c r="A904" s="426"/>
      <c r="B904" s="207"/>
      <c r="C904" s="206"/>
      <c r="D904" s="411"/>
      <c r="E904" s="185"/>
      <c r="F904" s="184"/>
      <c r="G904" s="66"/>
      <c r="H904" s="66"/>
      <c r="I904" s="189"/>
      <c r="J904" s="428"/>
      <c r="K904" s="428"/>
      <c r="L904" s="420"/>
    </row>
    <row r="905" spans="1:12" ht="12.75">
      <c r="A905" s="210"/>
      <c r="B905" s="207"/>
      <c r="C905" s="206"/>
      <c r="D905" s="209"/>
      <c r="E905" s="184"/>
      <c r="G905" s="184"/>
      <c r="H905" s="188"/>
      <c r="I905" s="189"/>
      <c r="J905" s="1"/>
      <c r="K905" s="119">
        <v>7</v>
      </c>
      <c r="L905" s="420"/>
    </row>
    <row r="906" spans="1:12" ht="12.75">
      <c r="A906" s="424" t="s">
        <v>135</v>
      </c>
      <c r="B906" s="207"/>
      <c r="C906" s="206"/>
      <c r="D906" s="409" t="s">
        <v>136</v>
      </c>
      <c r="E906" s="184"/>
      <c r="F906" s="185"/>
      <c r="G906" s="1"/>
      <c r="H906" s="1"/>
      <c r="I906" s="1"/>
      <c r="J906" s="1"/>
      <c r="K906" s="208"/>
      <c r="L906" s="420"/>
    </row>
    <row r="907" spans="1:12">
      <c r="A907" s="425"/>
      <c r="B907" s="207"/>
      <c r="C907" s="206"/>
      <c r="D907" s="410"/>
      <c r="E907" s="184"/>
      <c r="F907" s="185"/>
      <c r="G907" s="1"/>
      <c r="H907" s="1">
        <v>10</v>
      </c>
      <c r="I907" s="1"/>
      <c r="L907" s="420"/>
    </row>
    <row r="908" spans="1:12">
      <c r="A908" s="425"/>
      <c r="B908" s="207"/>
      <c r="C908" s="206"/>
      <c r="D908" s="410"/>
      <c r="E908" s="184"/>
      <c r="F908" s="185"/>
      <c r="G908" s="184"/>
      <c r="H908" s="1"/>
      <c r="I908" s="1"/>
      <c r="J908" s="1"/>
      <c r="L908" s="420"/>
    </row>
    <row r="909" spans="1:12" ht="12.75">
      <c r="A909" s="426"/>
      <c r="B909" s="207"/>
      <c r="C909" s="206"/>
      <c r="D909" s="411"/>
      <c r="E909" s="184"/>
      <c r="F909" s="185"/>
      <c r="G909" s="185"/>
      <c r="H909" s="1"/>
      <c r="I909" s="1"/>
      <c r="J909" s="1"/>
      <c r="K909" s="119">
        <v>1</v>
      </c>
      <c r="L909" s="420"/>
    </row>
    <row r="910" spans="1:12" ht="12.75">
      <c r="A910" s="184"/>
      <c r="B910" s="184"/>
      <c r="C910" s="184"/>
      <c r="D910" s="205"/>
      <c r="E910" s="204"/>
      <c r="G910" s="184"/>
      <c r="H910" s="188"/>
      <c r="I910" s="188"/>
      <c r="J910" s="203"/>
      <c r="K910" s="200"/>
      <c r="L910" s="420"/>
    </row>
    <row r="911" spans="1:12">
      <c r="A911" s="424" t="s">
        <v>137</v>
      </c>
      <c r="B911" s="412"/>
      <c r="C911" s="413"/>
      <c r="D911" s="441" t="s">
        <v>138</v>
      </c>
      <c r="E911" s="185"/>
      <c r="F911" s="1"/>
      <c r="G911" s="1"/>
      <c r="H911" s="1"/>
      <c r="I911" s="1"/>
      <c r="J911" s="1"/>
      <c r="K911" s="1"/>
      <c r="L911" s="420"/>
    </row>
    <row r="912" spans="1:12">
      <c r="A912" s="425"/>
      <c r="B912" s="438"/>
      <c r="C912" s="415"/>
      <c r="D912" s="442"/>
      <c r="E912" s="185"/>
      <c r="F912" s="1"/>
      <c r="G912" s="1"/>
      <c r="H912" s="1"/>
      <c r="I912" s="1"/>
      <c r="J912" s="1"/>
      <c r="K912" s="1"/>
      <c r="L912" s="420"/>
    </row>
    <row r="913" spans="1:12" ht="12.75">
      <c r="A913" s="425"/>
      <c r="B913" s="438"/>
      <c r="C913" s="415"/>
      <c r="D913" s="442"/>
      <c r="E913" s="185"/>
      <c r="F913" s="184"/>
      <c r="G913" s="184"/>
      <c r="H913" s="200"/>
      <c r="I913" s="199"/>
      <c r="J913" s="188"/>
      <c r="K913" s="200"/>
      <c r="L913" s="420"/>
    </row>
    <row r="914" spans="1:12" ht="12.75">
      <c r="A914" s="425"/>
      <c r="B914" s="438"/>
      <c r="C914" s="415"/>
      <c r="D914" s="442"/>
      <c r="E914" s="185"/>
      <c r="F914" s="184"/>
      <c r="G914" s="66"/>
      <c r="H914" s="66"/>
      <c r="I914" s="149"/>
      <c r="J914" s="149"/>
      <c r="K914" s="200"/>
      <c r="L914" s="420"/>
    </row>
    <row r="915" spans="1:12" ht="12.75">
      <c r="A915" s="425"/>
      <c r="B915" s="438"/>
      <c r="C915" s="415"/>
      <c r="D915" s="442"/>
      <c r="E915" s="185"/>
      <c r="F915" s="184"/>
      <c r="G915" s="66"/>
      <c r="H915" s="66"/>
      <c r="I915" s="189"/>
      <c r="J915" s="428"/>
      <c r="K915" s="428"/>
      <c r="L915" s="420"/>
    </row>
    <row r="916" spans="1:12" ht="12.75">
      <c r="A916" s="426"/>
      <c r="B916" s="416"/>
      <c r="C916" s="417"/>
      <c r="D916" s="443"/>
      <c r="E916" s="184"/>
      <c r="G916" s="184"/>
      <c r="H916" s="188"/>
      <c r="I916" s="189"/>
      <c r="J916" s="1"/>
      <c r="K916" s="122">
        <v>1</v>
      </c>
      <c r="L916" s="420"/>
    </row>
    <row r="917" spans="1:12" ht="12.75">
      <c r="A917" s="192"/>
      <c r="B917" s="192"/>
      <c r="C917" s="192"/>
      <c r="D917" s="183"/>
      <c r="E917" s="184"/>
      <c r="F917" s="223"/>
      <c r="G917" s="223"/>
      <c r="H917" s="184"/>
      <c r="I917" s="184"/>
      <c r="J917" s="184"/>
      <c r="K917" s="184"/>
      <c r="L917" s="420"/>
    </row>
    <row r="918" spans="1:12">
      <c r="A918" s="424" t="s">
        <v>139</v>
      </c>
      <c r="B918" s="192"/>
      <c r="C918" s="192"/>
      <c r="D918" s="441" t="s">
        <v>140</v>
      </c>
      <c r="E918" s="190"/>
      <c r="F918" s="185"/>
      <c r="G918" s="1"/>
      <c r="H918" s="1"/>
      <c r="I918" s="1"/>
      <c r="J918" s="1"/>
      <c r="K918" s="1"/>
      <c r="L918" s="420"/>
    </row>
    <row r="919" spans="1:12">
      <c r="A919" s="425"/>
      <c r="B919" s="192"/>
      <c r="C919" s="192"/>
      <c r="D919" s="442"/>
      <c r="E919" s="190"/>
      <c r="F919" s="185"/>
      <c r="G919" s="1"/>
      <c r="H919" s="1"/>
      <c r="I919" s="1"/>
      <c r="J919" s="1"/>
      <c r="K919" s="1"/>
      <c r="L919" s="420"/>
    </row>
    <row r="920" spans="1:12" ht="12.75">
      <c r="A920" s="425"/>
      <c r="B920" s="192"/>
      <c r="C920" s="192"/>
      <c r="D920" s="442"/>
      <c r="E920" s="190"/>
      <c r="F920" s="185"/>
      <c r="G920" s="184"/>
      <c r="H920" s="66"/>
      <c r="I920" s="199"/>
      <c r="J920" s="188"/>
      <c r="K920" s="200"/>
      <c r="L920" s="420"/>
    </row>
    <row r="921" spans="1:12" ht="12.75">
      <c r="A921" s="425"/>
      <c r="B921" s="192"/>
      <c r="C921" s="192"/>
      <c r="D921" s="442"/>
      <c r="E921" s="190"/>
      <c r="F921" s="185"/>
      <c r="G921" s="184"/>
      <c r="H921" s="67"/>
      <c r="I921" s="222"/>
      <c r="J921" s="222"/>
      <c r="K921" s="222"/>
      <c r="L921" s="420"/>
    </row>
    <row r="922" spans="1:12" ht="12.75">
      <c r="A922" s="426"/>
      <c r="B922" s="192"/>
      <c r="C922" s="192"/>
      <c r="D922" s="442"/>
      <c r="E922" s="190"/>
      <c r="F922" s="185"/>
      <c r="G922" s="184"/>
      <c r="H922" s="188"/>
      <c r="I922" s="189"/>
      <c r="J922" s="198"/>
      <c r="K922" s="119">
        <v>2</v>
      </c>
      <c r="L922" s="420"/>
    </row>
    <row r="923" spans="1:12" ht="12.75">
      <c r="A923" s="192"/>
      <c r="B923" s="192"/>
      <c r="C923" s="192"/>
      <c r="D923" s="191"/>
      <c r="E923" s="1"/>
      <c r="F923" s="1"/>
      <c r="G923" s="56"/>
      <c r="H923" s="1"/>
      <c r="I923" s="1"/>
      <c r="J923" s="1"/>
      <c r="K923" s="1"/>
      <c r="L923" s="420"/>
    </row>
    <row r="924" spans="1:12">
      <c r="A924" s="412" t="s">
        <v>141</v>
      </c>
      <c r="B924" s="192"/>
      <c r="C924" s="192"/>
      <c r="D924" s="444" t="s">
        <v>142</v>
      </c>
      <c r="E924" s="190"/>
      <c r="F924" s="194"/>
      <c r="I924" s="184"/>
      <c r="J924" s="184"/>
      <c r="K924" s="184"/>
      <c r="L924" s="420"/>
    </row>
    <row r="925" spans="1:12" ht="12.75">
      <c r="A925" s="438"/>
      <c r="B925" s="192"/>
      <c r="C925" s="192"/>
      <c r="D925" s="444"/>
      <c r="E925" s="190"/>
      <c r="F925" s="196"/>
      <c r="G925" s="184">
        <v>2</v>
      </c>
      <c r="H925" s="188"/>
      <c r="I925" s="189"/>
      <c r="J925" s="198"/>
      <c r="K925" s="202"/>
      <c r="L925" s="420"/>
    </row>
    <row r="926" spans="1:12" ht="12.75">
      <c r="A926" s="438"/>
      <c r="B926" s="192"/>
      <c r="C926" s="192"/>
      <c r="D926" s="444"/>
      <c r="E926" s="190"/>
      <c r="F926" s="196"/>
      <c r="G926" s="184"/>
      <c r="H926" s="200"/>
      <c r="I926" s="201"/>
      <c r="J926" s="188"/>
      <c r="K926" s="200"/>
      <c r="L926" s="420"/>
    </row>
    <row r="927" spans="1:12">
      <c r="A927" s="438"/>
      <c r="B927" s="192"/>
      <c r="C927" s="192"/>
      <c r="D927" s="444"/>
      <c r="E927" s="190"/>
      <c r="F927" s="194"/>
      <c r="G927" s="193"/>
      <c r="H927" s="187"/>
      <c r="I927" s="184"/>
      <c r="J927" s="184"/>
      <c r="K927" s="184"/>
      <c r="L927" s="420"/>
    </row>
    <row r="928" spans="1:12" ht="12.75">
      <c r="A928" s="438"/>
      <c r="B928" s="192"/>
      <c r="C928" s="192"/>
      <c r="D928" s="444"/>
      <c r="E928" s="190"/>
      <c r="F928" s="196"/>
      <c r="G928" s="67"/>
      <c r="H928" s="65"/>
      <c r="I928" s="199"/>
      <c r="J928" s="188"/>
      <c r="L928" s="420"/>
    </row>
    <row r="929" spans="1:12" ht="12.75">
      <c r="A929" s="438"/>
      <c r="B929" s="192"/>
      <c r="C929" s="192"/>
      <c r="D929" s="444"/>
      <c r="E929" s="184"/>
      <c r="F929" s="196"/>
      <c r="G929" s="67"/>
      <c r="H929" s="67"/>
      <c r="I929" s="184"/>
      <c r="J929" s="184"/>
      <c r="K929" s="184"/>
      <c r="L929" s="420"/>
    </row>
    <row r="930" spans="1:12" ht="12.75">
      <c r="A930" s="438"/>
      <c r="B930" s="192"/>
      <c r="C930" s="192"/>
      <c r="D930" s="444"/>
      <c r="E930" s="190"/>
      <c r="F930" s="194"/>
      <c r="G930" s="184"/>
      <c r="H930" s="188"/>
      <c r="I930" s="189"/>
      <c r="J930" s="198"/>
      <c r="K930" s="197"/>
      <c r="L930" s="420"/>
    </row>
    <row r="931" spans="1:12" ht="12.75">
      <c r="A931" s="438"/>
      <c r="B931" s="192"/>
      <c r="C931" s="192"/>
      <c r="D931" s="444"/>
      <c r="E931" s="190"/>
      <c r="F931" s="196"/>
      <c r="G931" s="184"/>
      <c r="H931" s="188"/>
      <c r="I931" s="189"/>
      <c r="J931" s="428"/>
      <c r="K931" s="428"/>
      <c r="L931" s="420"/>
    </row>
    <row r="932" spans="1:12">
      <c r="A932" s="438"/>
      <c r="B932" s="1"/>
      <c r="C932" s="1"/>
      <c r="D932" s="444"/>
      <c r="E932" s="1"/>
      <c r="F932" s="72"/>
      <c r="G932" s="1"/>
      <c r="H932" s="1"/>
      <c r="I932" s="1"/>
      <c r="J932" s="1"/>
      <c r="K932" s="1"/>
      <c r="L932" s="420"/>
    </row>
    <row r="933" spans="1:12" ht="12.75">
      <c r="A933" s="416"/>
      <c r="D933" s="444"/>
      <c r="E933" s="1"/>
      <c r="K933" s="119">
        <f>G925</f>
        <v>2</v>
      </c>
      <c r="L933" s="420"/>
    </row>
    <row r="934" spans="1:12" ht="12.75">
      <c r="A934" s="192"/>
      <c r="B934" s="192"/>
      <c r="C934" s="192"/>
      <c r="D934" s="195"/>
      <c r="E934" s="190"/>
      <c r="F934" s="194"/>
      <c r="G934" s="193"/>
      <c r="H934" s="187"/>
      <c r="I934" s="184"/>
      <c r="J934" s="184"/>
      <c r="K934" s="119"/>
      <c r="L934" s="420"/>
    </row>
    <row r="935" spans="1:12" ht="12.75">
      <c r="A935" s="412" t="s">
        <v>143</v>
      </c>
      <c r="B935" s="192"/>
      <c r="C935" s="192"/>
      <c r="D935" s="440" t="s">
        <v>150</v>
      </c>
      <c r="E935" s="190"/>
      <c r="F935" s="185"/>
      <c r="G935" s="1"/>
      <c r="H935" s="458"/>
      <c r="I935" s="459"/>
      <c r="J935" s="428"/>
      <c r="K935" s="428"/>
      <c r="L935" s="420"/>
    </row>
    <row r="936" spans="1:12">
      <c r="A936" s="438"/>
      <c r="B936" s="1"/>
      <c r="C936" s="1"/>
      <c r="D936" s="440"/>
      <c r="E936" s="1"/>
      <c r="F936" s="185"/>
      <c r="G936" s="1"/>
      <c r="H936" s="458"/>
      <c r="I936" s="459"/>
      <c r="J936" s="1"/>
      <c r="K936" s="1"/>
      <c r="L936" s="420"/>
    </row>
    <row r="937" spans="1:12">
      <c r="A937" s="438"/>
      <c r="D937" s="440"/>
      <c r="E937" s="1"/>
      <c r="F937" s="185"/>
      <c r="G937" s="184"/>
      <c r="L937" s="420"/>
    </row>
    <row r="938" spans="1:12" ht="12.75">
      <c r="A938" s="416"/>
      <c r="B938" s="192"/>
      <c r="C938" s="192"/>
      <c r="D938" s="440"/>
      <c r="E938" s="190"/>
      <c r="F938" s="185"/>
      <c r="G938" s="184"/>
      <c r="I938" s="184"/>
      <c r="J938" s="184"/>
      <c r="K938" s="119">
        <v>1</v>
      </c>
      <c r="L938" s="420"/>
    </row>
    <row r="939" spans="1:12" ht="12.75">
      <c r="A939" s="192"/>
      <c r="B939" s="192"/>
      <c r="C939" s="192"/>
      <c r="D939" s="191"/>
      <c r="E939" s="190"/>
      <c r="F939" s="185"/>
      <c r="G939" s="184"/>
      <c r="H939" s="188"/>
      <c r="I939" s="189"/>
      <c r="J939" s="428"/>
      <c r="K939" s="428"/>
      <c r="L939" s="420"/>
    </row>
    <row r="940" spans="1:12" ht="12.75">
      <c r="A940" s="412" t="s">
        <v>144</v>
      </c>
      <c r="B940" s="1"/>
      <c r="C940" s="1"/>
      <c r="D940" s="409" t="s">
        <v>145</v>
      </c>
      <c r="E940" s="1"/>
      <c r="F940" s="185"/>
      <c r="G940" s="1"/>
      <c r="I940" s="188"/>
      <c r="K940" s="1"/>
      <c r="L940" s="420"/>
    </row>
    <row r="941" spans="1:12">
      <c r="A941" s="438"/>
      <c r="B941" s="1"/>
      <c r="C941" s="1"/>
      <c r="D941" s="410"/>
      <c r="E941" s="1"/>
      <c r="F941" s="185"/>
      <c r="G941" s="1"/>
      <c r="H941" s="1"/>
      <c r="K941" s="1"/>
      <c r="L941" s="420"/>
    </row>
    <row r="942" spans="1:12">
      <c r="A942" s="438"/>
      <c r="B942" s="1"/>
      <c r="C942" s="1"/>
      <c r="D942" s="410"/>
      <c r="E942" s="1"/>
      <c r="F942" s="185"/>
      <c r="G942" s="184"/>
      <c r="H942" s="1"/>
      <c r="J942" s="1"/>
      <c r="K942" s="1"/>
      <c r="L942" s="420"/>
    </row>
    <row r="943" spans="1:12">
      <c r="A943" s="416"/>
      <c r="B943" s="1"/>
      <c r="C943" s="1"/>
      <c r="D943" s="410"/>
      <c r="E943" s="1"/>
      <c r="F943" s="185"/>
      <c r="G943" s="184"/>
      <c r="H943" s="187"/>
      <c r="I943" s="184"/>
      <c r="J943" s="1"/>
      <c r="K943" s="1"/>
      <c r="L943" s="420"/>
    </row>
    <row r="944" spans="1:12" ht="12.75">
      <c r="A944" s="186"/>
      <c r="B944" s="1"/>
      <c r="C944" s="1"/>
      <c r="D944" s="411"/>
      <c r="E944" s="1"/>
      <c r="F944" s="185"/>
      <c r="G944" s="184"/>
      <c r="H944" s="56"/>
      <c r="I944" s="1"/>
      <c r="J944" s="1"/>
      <c r="K944" s="119">
        <v>1</v>
      </c>
      <c r="L944" s="420"/>
    </row>
    <row r="945" spans="1:12" ht="30">
      <c r="A945" s="1"/>
      <c r="B945" s="149"/>
      <c r="C945" s="149"/>
      <c r="D945" s="183"/>
      <c r="E945" s="149"/>
      <c r="F945" s="149"/>
      <c r="G945" s="150"/>
      <c r="H945" s="174"/>
      <c r="I945" s="150"/>
      <c r="J945" s="150"/>
      <c r="K945" s="1"/>
      <c r="L945" s="420"/>
    </row>
    <row r="946" spans="1:12" ht="30">
      <c r="A946" s="216"/>
      <c r="B946" s="216"/>
      <c r="C946" s="216"/>
      <c r="D946" s="216"/>
      <c r="E946" s="216"/>
      <c r="F946" s="216"/>
      <c r="G946" s="216"/>
      <c r="H946" s="216"/>
      <c r="I946" s="216"/>
      <c r="J946" s="175"/>
      <c r="K946" s="175"/>
      <c r="L946" s="169"/>
    </row>
    <row r="947" spans="1:12" ht="30">
      <c r="A947" s="216"/>
      <c r="B947" s="216"/>
      <c r="C947" s="216"/>
      <c r="D947" s="221"/>
      <c r="E947" s="216"/>
      <c r="F947" s="216"/>
      <c r="G947" s="216"/>
      <c r="H947" s="216"/>
      <c r="I947" s="216"/>
      <c r="J947" s="216"/>
      <c r="K947" s="216"/>
      <c r="L947" s="169"/>
    </row>
    <row r="948" spans="1:12" ht="30">
      <c r="A948" s="216"/>
      <c r="B948" s="216"/>
      <c r="C948" s="216"/>
      <c r="D948" s="221"/>
      <c r="E948" s="216"/>
      <c r="F948" s="216"/>
      <c r="G948" s="216"/>
      <c r="H948" s="216"/>
      <c r="I948" s="216"/>
      <c r="J948" s="216"/>
      <c r="K948" s="216"/>
      <c r="L948" s="169"/>
    </row>
    <row r="949" spans="1:12" ht="30">
      <c r="A949" s="216"/>
      <c r="B949" s="216"/>
      <c r="C949" s="216"/>
      <c r="D949" s="221"/>
      <c r="E949" s="216"/>
      <c r="F949" s="216"/>
      <c r="G949" s="216"/>
      <c r="H949" s="216"/>
      <c r="I949" s="216"/>
      <c r="J949" s="216"/>
      <c r="K949" s="216"/>
      <c r="L949" s="169"/>
    </row>
    <row r="950" spans="1:12" ht="30">
      <c r="A950" s="216"/>
      <c r="B950" s="216"/>
      <c r="C950" s="216"/>
      <c r="D950" s="221"/>
      <c r="E950" s="216"/>
      <c r="F950" s="216"/>
      <c r="G950" s="216"/>
      <c r="H950" s="216"/>
      <c r="I950" s="216"/>
      <c r="J950" s="216"/>
      <c r="K950" s="216"/>
      <c r="L950" s="169"/>
    </row>
    <row r="951" spans="1:12" ht="15.75">
      <c r="C951" s="4" t="s">
        <v>1</v>
      </c>
      <c r="D951" s="431" t="s">
        <v>2</v>
      </c>
      <c r="E951" s="431"/>
      <c r="F951" s="220"/>
      <c r="G951" s="220" t="s">
        <v>3</v>
      </c>
      <c r="H951" s="220"/>
      <c r="J951" s="17"/>
      <c r="K951" s="17"/>
      <c r="L951" s="218"/>
    </row>
    <row r="952" spans="1:12" ht="12.75">
      <c r="C952" t="s">
        <v>4</v>
      </c>
      <c r="D952" s="432"/>
      <c r="E952" s="432"/>
      <c r="F952" s="432"/>
      <c r="J952" s="17"/>
      <c r="K952" s="17"/>
      <c r="L952" s="218"/>
    </row>
    <row r="953" spans="1:12" ht="12.75">
      <c r="C953" t="s">
        <v>5</v>
      </c>
      <c r="D953" s="433" t="s">
        <v>6</v>
      </c>
      <c r="E953" s="433"/>
      <c r="F953" s="13"/>
      <c r="G953" s="13" t="s">
        <v>7</v>
      </c>
      <c r="H953" s="13"/>
      <c r="I953" s="9"/>
      <c r="J953" s="176"/>
      <c r="K953" s="176"/>
      <c r="L953" s="218"/>
    </row>
    <row r="954" spans="1:12">
      <c r="D954" s="434" t="s">
        <v>8</v>
      </c>
      <c r="E954" s="434"/>
      <c r="F954" s="10"/>
      <c r="G954" s="10"/>
      <c r="H954" s="10"/>
      <c r="I954" s="9"/>
      <c r="J954" s="11"/>
      <c r="K954" s="11"/>
      <c r="L954" s="218"/>
    </row>
    <row r="955" spans="1:12" ht="15">
      <c r="D955" s="13"/>
      <c r="G955" s="435" t="s">
        <v>9</v>
      </c>
      <c r="H955" s="435"/>
      <c r="I955" s="435"/>
      <c r="J955" s="219" t="s">
        <v>19</v>
      </c>
      <c r="K955" s="17"/>
      <c r="L955" s="218"/>
    </row>
    <row r="956" spans="1:12" ht="15">
      <c r="G956" s="14"/>
      <c r="J956" s="17"/>
      <c r="K956" s="17"/>
      <c r="L956" s="218"/>
    </row>
    <row r="957" spans="1:12" ht="15">
      <c r="A957" s="17"/>
      <c r="B957" s="17"/>
      <c r="C957" s="17"/>
      <c r="D957" s="17"/>
      <c r="G957" s="14"/>
      <c r="J957" s="17"/>
      <c r="K957" s="17"/>
      <c r="L957" s="218"/>
    </row>
    <row r="958" spans="1:12" ht="15">
      <c r="A958" s="17"/>
      <c r="B958" s="17"/>
      <c r="C958" s="17"/>
      <c r="D958" s="436" t="s">
        <v>10</v>
      </c>
      <c r="E958" s="436"/>
      <c r="F958" s="19"/>
      <c r="G958" s="14"/>
      <c r="H958" s="437"/>
      <c r="I958" s="437"/>
      <c r="J958" s="17"/>
      <c r="K958" s="17"/>
      <c r="L958" s="218"/>
    </row>
    <row r="959" spans="1:12" ht="30">
      <c r="A959" s="17"/>
      <c r="B959" s="17"/>
      <c r="C959" s="17"/>
      <c r="D959" s="13"/>
      <c r="E959" s="17"/>
      <c r="F959" s="17"/>
      <c r="G959" s="14"/>
      <c r="I959" s="21"/>
      <c r="J959" s="17"/>
      <c r="K959" s="17"/>
      <c r="L959" s="216"/>
    </row>
    <row r="960" spans="1:12" ht="30">
      <c r="A960" s="17"/>
      <c r="B960" s="17"/>
      <c r="C960" s="17"/>
      <c r="D960" s="13"/>
      <c r="E960" s="17"/>
      <c r="F960" s="17"/>
      <c r="G960" s="14"/>
      <c r="H960" s="217"/>
      <c r="J960" s="17"/>
      <c r="K960" s="17"/>
      <c r="L960" s="216"/>
    </row>
    <row r="961" spans="1:12">
      <c r="A961" s="418" t="s">
        <v>0</v>
      </c>
      <c r="B961" s="418"/>
      <c r="C961" s="418"/>
      <c r="D961" s="418" t="s">
        <v>11</v>
      </c>
      <c r="E961" s="418" t="s">
        <v>12</v>
      </c>
      <c r="F961" s="429" t="s">
        <v>13</v>
      </c>
      <c r="G961" s="429" t="s">
        <v>13</v>
      </c>
      <c r="H961" s="429" t="s">
        <v>14</v>
      </c>
      <c r="I961" s="418" t="s">
        <v>15</v>
      </c>
      <c r="J961" s="418" t="s">
        <v>16</v>
      </c>
      <c r="K961" s="419" t="s">
        <v>17</v>
      </c>
      <c r="L961" s="418" t="s">
        <v>18</v>
      </c>
    </row>
    <row r="962" spans="1:12">
      <c r="A962" s="418"/>
      <c r="B962" s="418"/>
      <c r="C962" s="418"/>
      <c r="D962" s="418"/>
      <c r="E962" s="418"/>
      <c r="F962" s="430"/>
      <c r="G962" s="430"/>
      <c r="H962" s="430"/>
      <c r="I962" s="418"/>
      <c r="J962" s="418"/>
      <c r="K962" s="418"/>
      <c r="L962" s="418"/>
    </row>
    <row r="963" spans="1:12" ht="12.75">
      <c r="A963" s="424" t="s">
        <v>146</v>
      </c>
      <c r="B963" s="412"/>
      <c r="C963" s="413"/>
      <c r="D963" s="409" t="s">
        <v>149</v>
      </c>
      <c r="E963" s="215"/>
      <c r="F963" s="185"/>
      <c r="G963" s="1"/>
      <c r="H963" s="188"/>
      <c r="J963" s="1"/>
      <c r="K963" s="184"/>
      <c r="L963" s="439"/>
    </row>
    <row r="964" spans="1:12">
      <c r="A964" s="425"/>
      <c r="B964" s="438"/>
      <c r="C964" s="415"/>
      <c r="D964" s="410"/>
      <c r="E964" s="214"/>
      <c r="F964" s="185"/>
      <c r="G964" s="1"/>
      <c r="J964" s="1"/>
      <c r="K964" s="184"/>
      <c r="L964" s="420"/>
    </row>
    <row r="965" spans="1:12" ht="12.75">
      <c r="A965" s="425"/>
      <c r="B965" s="438"/>
      <c r="C965" s="415"/>
      <c r="D965" s="410"/>
      <c r="E965" s="214"/>
      <c r="F965" s="185"/>
      <c r="G965" s="184"/>
      <c r="I965" s="1"/>
      <c r="J965" s="1"/>
      <c r="K965" s="200"/>
      <c r="L965" s="420"/>
    </row>
    <row r="966" spans="1:12" ht="12.75">
      <c r="A966" s="425"/>
      <c r="B966" s="438"/>
      <c r="C966" s="415"/>
      <c r="D966" s="410"/>
      <c r="E966" s="214"/>
      <c r="F966" s="185"/>
      <c r="G966" s="184"/>
      <c r="H966" s="184"/>
      <c r="I966" s="1"/>
      <c r="J966" s="1"/>
      <c r="K966" s="200"/>
      <c r="L966" s="420"/>
    </row>
    <row r="967" spans="1:12" ht="12.75">
      <c r="A967" s="426"/>
      <c r="B967" s="416"/>
      <c r="C967" s="417"/>
      <c r="D967" s="411"/>
      <c r="E967" s="214"/>
      <c r="F967" s="185">
        <v>2</v>
      </c>
      <c r="G967" s="184"/>
      <c r="H967" s="1"/>
      <c r="I967" s="1"/>
      <c r="J967" s="161"/>
      <c r="K967" s="119">
        <v>1</v>
      </c>
      <c r="L967" s="420"/>
    </row>
    <row r="968" spans="1:12" ht="12.75">
      <c r="A968" s="184"/>
      <c r="B968" s="184"/>
      <c r="C968" s="184"/>
      <c r="D968" s="190"/>
      <c r="E968" s="214"/>
      <c r="F968" s="213"/>
      <c r="G968" s="66"/>
      <c r="H968" s="66"/>
      <c r="I968" s="212"/>
      <c r="J968" s="149"/>
      <c r="K968" s="149"/>
      <c r="L968" s="420"/>
    </row>
    <row r="969" spans="1:12" ht="12.75">
      <c r="A969" s="184"/>
      <c r="B969" s="184"/>
      <c r="C969" s="184"/>
      <c r="D969" s="190"/>
      <c r="E969" s="204"/>
      <c r="F969" s="149"/>
      <c r="G969" s="149"/>
      <c r="H969" s="149"/>
      <c r="I969" s="149"/>
      <c r="J969" s="149"/>
      <c r="K969" s="122"/>
      <c r="L969" s="420"/>
    </row>
    <row r="970" spans="1:12">
      <c r="A970" s="424" t="s">
        <v>147</v>
      </c>
      <c r="B970" s="412"/>
      <c r="C970" s="413"/>
      <c r="D970" s="440" t="s">
        <v>148</v>
      </c>
      <c r="E970" s="185"/>
      <c r="F970" s="1"/>
      <c r="G970" s="1"/>
      <c r="H970" s="1"/>
      <c r="I970" s="1"/>
      <c r="J970" s="1"/>
      <c r="K970" s="1"/>
      <c r="L970" s="420"/>
    </row>
    <row r="971" spans="1:12">
      <c r="A971" s="425"/>
      <c r="B971" s="438"/>
      <c r="C971" s="415"/>
      <c r="D971" s="440"/>
      <c r="E971" s="185"/>
      <c r="F971" s="1"/>
      <c r="G971" s="1"/>
      <c r="H971" s="1"/>
      <c r="I971" s="1"/>
      <c r="J971" s="1"/>
      <c r="K971" s="1"/>
      <c r="L971" s="420"/>
    </row>
    <row r="972" spans="1:12" ht="12.75">
      <c r="A972" s="425"/>
      <c r="B972" s="438"/>
      <c r="C972" s="415"/>
      <c r="D972" s="440"/>
      <c r="E972" s="185"/>
      <c r="F972" s="184"/>
      <c r="G972" s="184"/>
      <c r="H972" s="200"/>
      <c r="I972" s="199"/>
      <c r="J972" s="188"/>
      <c r="K972" s="200"/>
      <c r="L972" s="420"/>
    </row>
    <row r="973" spans="1:12" ht="12.75">
      <c r="A973" s="425"/>
      <c r="B973" s="438"/>
      <c r="C973" s="415"/>
      <c r="D973" s="440"/>
      <c r="E973" s="185"/>
      <c r="F973" s="184"/>
      <c r="G973" s="66"/>
      <c r="H973" s="66"/>
      <c r="I973" s="149"/>
      <c r="J973" s="149"/>
      <c r="K973" s="200"/>
      <c r="L973" s="420"/>
    </row>
    <row r="974" spans="1:12" ht="12.75">
      <c r="A974" s="425"/>
      <c r="B974" s="438"/>
      <c r="C974" s="415"/>
      <c r="D974" s="440"/>
      <c r="E974" s="185"/>
      <c r="F974" s="184"/>
      <c r="G974" s="66"/>
      <c r="H974" s="66"/>
      <c r="I974" s="189"/>
      <c r="J974" s="428"/>
      <c r="K974" s="428"/>
      <c r="L974" s="420"/>
    </row>
    <row r="975" spans="1:12" ht="12.75">
      <c r="A975" s="426"/>
      <c r="B975" s="416"/>
      <c r="C975" s="417"/>
      <c r="D975" s="440"/>
      <c r="E975" s="184"/>
      <c r="F975" s="184"/>
      <c r="G975" s="184"/>
      <c r="H975" s="188"/>
      <c r="I975" s="189"/>
      <c r="J975" s="1"/>
      <c r="K975" s="119">
        <v>4</v>
      </c>
      <c r="L975" s="420"/>
    </row>
    <row r="976" spans="1:12" ht="12.75">
      <c r="A976" s="210"/>
      <c r="B976" s="207"/>
      <c r="C976" s="206"/>
      <c r="D976" s="211"/>
      <c r="E976" s="184"/>
      <c r="F976" s="184"/>
      <c r="G976" s="184"/>
      <c r="H976" s="188"/>
      <c r="I976" s="189"/>
      <c r="J976" s="1"/>
      <c r="K976" s="208"/>
      <c r="L976" s="420"/>
    </row>
    <row r="977" spans="1:12">
      <c r="A977" s="424"/>
      <c r="B977" s="207"/>
      <c r="C977" s="206"/>
      <c r="D977" s="409"/>
      <c r="E977" s="185"/>
      <c r="F977" s="1"/>
      <c r="G977" s="1"/>
      <c r="H977" s="1"/>
      <c r="I977" s="1"/>
      <c r="J977" s="1"/>
      <c r="K977" s="1"/>
      <c r="L977" s="420"/>
    </row>
    <row r="978" spans="1:12">
      <c r="A978" s="425"/>
      <c r="B978" s="207"/>
      <c r="C978" s="206"/>
      <c r="D978" s="410"/>
      <c r="E978" s="185"/>
      <c r="F978" s="1"/>
      <c r="G978" s="1"/>
      <c r="H978" s="1"/>
      <c r="I978" s="1"/>
      <c r="J978" s="1"/>
      <c r="K978" s="1"/>
      <c r="L978" s="420"/>
    </row>
    <row r="979" spans="1:12" ht="12.75">
      <c r="A979" s="425"/>
      <c r="B979" s="207"/>
      <c r="C979" s="206"/>
      <c r="D979" s="410"/>
      <c r="E979" s="185"/>
      <c r="F979" s="184"/>
      <c r="G979" s="184"/>
      <c r="H979" s="200"/>
      <c r="I979" s="199"/>
      <c r="J979" s="188"/>
      <c r="K979" s="200"/>
      <c r="L979" s="420"/>
    </row>
    <row r="980" spans="1:12" ht="12.75">
      <c r="A980" s="425"/>
      <c r="B980" s="207"/>
      <c r="C980" s="206"/>
      <c r="D980" s="410"/>
      <c r="E980" s="185"/>
      <c r="F980" s="184"/>
      <c r="G980" s="66"/>
      <c r="H980" s="66"/>
      <c r="I980" s="149"/>
      <c r="J980" s="149"/>
      <c r="K980" s="200"/>
      <c r="L980" s="420"/>
    </row>
    <row r="981" spans="1:12" ht="12.75">
      <c r="A981" s="426"/>
      <c r="B981" s="207"/>
      <c r="C981" s="206"/>
      <c r="D981" s="411"/>
      <c r="E981" s="185"/>
      <c r="F981" s="184"/>
      <c r="G981" s="66"/>
      <c r="H981" s="66"/>
      <c r="I981" s="189"/>
      <c r="J981" s="428"/>
      <c r="K981" s="428"/>
      <c r="L981" s="420"/>
    </row>
    <row r="982" spans="1:12" ht="12.75">
      <c r="A982" s="210"/>
      <c r="B982" s="207"/>
      <c r="C982" s="206"/>
      <c r="D982" s="209"/>
      <c r="E982" s="184"/>
      <c r="G982" s="184"/>
      <c r="H982" s="188"/>
      <c r="I982" s="189"/>
      <c r="J982" s="1"/>
      <c r="K982" s="119"/>
      <c r="L982" s="420"/>
    </row>
    <row r="983" spans="1:12" ht="12.75">
      <c r="A983" s="424"/>
      <c r="B983" s="207"/>
      <c r="C983" s="206"/>
      <c r="D983" s="409"/>
      <c r="E983" s="184"/>
      <c r="F983" s="185"/>
      <c r="G983" s="1"/>
      <c r="H983" s="1"/>
      <c r="I983" s="1"/>
      <c r="J983" s="1"/>
      <c r="K983" s="208"/>
      <c r="L983" s="420"/>
    </row>
    <row r="984" spans="1:12">
      <c r="A984" s="425"/>
      <c r="B984" s="207"/>
      <c r="C984" s="206"/>
      <c r="D984" s="410"/>
      <c r="E984" s="184"/>
      <c r="F984" s="185"/>
      <c r="G984" s="1"/>
      <c r="H984" s="1"/>
      <c r="I984" s="1"/>
      <c r="L984" s="420"/>
    </row>
    <row r="985" spans="1:12">
      <c r="A985" s="425"/>
      <c r="B985" s="207"/>
      <c r="C985" s="206"/>
      <c r="D985" s="410"/>
      <c r="E985" s="184"/>
      <c r="F985" s="185"/>
      <c r="G985" s="184"/>
      <c r="H985" s="1"/>
      <c r="I985" s="1"/>
      <c r="J985" s="1"/>
      <c r="L985" s="420"/>
    </row>
    <row r="986" spans="1:12" ht="12.75">
      <c r="A986" s="426"/>
      <c r="B986" s="207"/>
      <c r="C986" s="206"/>
      <c r="D986" s="411"/>
      <c r="E986" s="184"/>
      <c r="F986" s="185"/>
      <c r="G986" s="185"/>
      <c r="H986" s="1"/>
      <c r="I986" s="1"/>
      <c r="J986" s="1"/>
      <c r="K986" s="122"/>
      <c r="L986" s="420"/>
    </row>
    <row r="987" spans="1:12" ht="12.75">
      <c r="A987" s="184"/>
      <c r="B987" s="184"/>
      <c r="C987" s="184"/>
      <c r="D987" s="205"/>
      <c r="E987" s="204"/>
      <c r="G987" s="184"/>
      <c r="H987" s="188"/>
      <c r="I987" s="188"/>
      <c r="J987" s="203"/>
      <c r="K987" s="200"/>
      <c r="L987" s="420"/>
    </row>
    <row r="988" spans="1:12">
      <c r="A988" s="412"/>
      <c r="B988" s="192"/>
      <c r="C988" s="192"/>
      <c r="D988" s="444"/>
      <c r="E988" s="190"/>
      <c r="F988" s="194"/>
      <c r="I988" s="184"/>
      <c r="J988" s="184"/>
      <c r="K988" s="184"/>
      <c r="L988" s="420"/>
    </row>
    <row r="989" spans="1:12" ht="12.75">
      <c r="A989" s="438"/>
      <c r="B989" s="192"/>
      <c r="C989" s="192"/>
      <c r="D989" s="444"/>
      <c r="E989" s="190"/>
      <c r="F989" s="196"/>
      <c r="G989" s="184"/>
      <c r="H989" s="188"/>
      <c r="I989" s="189"/>
      <c r="J989" s="198"/>
      <c r="K989" s="202"/>
      <c r="L989" s="420"/>
    </row>
    <row r="990" spans="1:12" ht="12.75">
      <c r="A990" s="438"/>
      <c r="B990" s="192"/>
      <c r="C990" s="192"/>
      <c r="D990" s="444"/>
      <c r="E990" s="190"/>
      <c r="F990" s="196"/>
      <c r="G990" s="184"/>
      <c r="H990" s="200"/>
      <c r="I990" s="201"/>
      <c r="J990" s="188"/>
      <c r="K990" s="200"/>
      <c r="L990" s="420"/>
    </row>
    <row r="991" spans="1:12">
      <c r="A991" s="438"/>
      <c r="B991" s="192"/>
      <c r="C991" s="192"/>
      <c r="D991" s="444"/>
      <c r="E991" s="190"/>
      <c r="F991" s="194"/>
      <c r="G991" s="193"/>
      <c r="H991" s="187"/>
      <c r="I991" s="184"/>
      <c r="J991" s="184"/>
      <c r="K991" s="184"/>
      <c r="L991" s="420"/>
    </row>
    <row r="992" spans="1:12" ht="12.75">
      <c r="A992" s="438"/>
      <c r="B992" s="192"/>
      <c r="C992" s="192"/>
      <c r="D992" s="444"/>
      <c r="E992" s="190"/>
      <c r="F992" s="196"/>
      <c r="G992" s="67"/>
      <c r="H992" s="65"/>
      <c r="I992" s="199"/>
      <c r="J992" s="188"/>
      <c r="L992" s="420"/>
    </row>
    <row r="993" spans="1:12" ht="12.75">
      <c r="A993" s="438"/>
      <c r="B993" s="192"/>
      <c r="C993" s="192"/>
      <c r="D993" s="444"/>
      <c r="E993" s="184"/>
      <c r="F993" s="196"/>
      <c r="G993" s="67"/>
      <c r="H993" s="67"/>
      <c r="I993" s="184"/>
      <c r="J993" s="184"/>
      <c r="K993" s="184"/>
      <c r="L993" s="420"/>
    </row>
    <row r="994" spans="1:12" ht="12.75">
      <c r="A994" s="438"/>
      <c r="B994" s="192"/>
      <c r="C994" s="192"/>
      <c r="D994" s="444"/>
      <c r="E994" s="190"/>
      <c r="F994" s="194"/>
      <c r="G994" s="184"/>
      <c r="H994" s="188"/>
      <c r="I994" s="189"/>
      <c r="J994" s="198"/>
      <c r="K994" s="197"/>
      <c r="L994" s="420"/>
    </row>
    <row r="995" spans="1:12" ht="12.75">
      <c r="A995" s="438"/>
      <c r="B995" s="192"/>
      <c r="C995" s="192"/>
      <c r="D995" s="444"/>
      <c r="E995" s="190"/>
      <c r="F995" s="196"/>
      <c r="G995" s="184"/>
      <c r="H995" s="188"/>
      <c r="I995" s="189"/>
      <c r="J995" s="428"/>
      <c r="K995" s="428"/>
      <c r="L995" s="420"/>
    </row>
    <row r="996" spans="1:12">
      <c r="A996" s="438"/>
      <c r="B996" s="1"/>
      <c r="C996" s="1"/>
      <c r="D996" s="444"/>
      <c r="E996" s="1"/>
      <c r="F996" s="72"/>
      <c r="G996" s="1"/>
      <c r="H996" s="1"/>
      <c r="I996" s="1"/>
      <c r="J996" s="1"/>
      <c r="K996" s="1"/>
      <c r="L996" s="420"/>
    </row>
    <row r="997" spans="1:12" ht="12.75">
      <c r="A997" s="416"/>
      <c r="D997" s="444"/>
      <c r="E997" s="1"/>
      <c r="K997" s="119"/>
      <c r="L997" s="420"/>
    </row>
    <row r="998" spans="1:12" ht="12.75">
      <c r="A998" s="192"/>
      <c r="B998" s="192"/>
      <c r="C998" s="192"/>
      <c r="D998" s="195"/>
      <c r="E998" s="190"/>
      <c r="F998" s="194"/>
      <c r="G998" s="193"/>
      <c r="H998" s="187"/>
      <c r="I998" s="184"/>
      <c r="J998" s="184"/>
      <c r="K998" s="119"/>
      <c r="L998" s="420"/>
    </row>
    <row r="999" spans="1:12" ht="12.75">
      <c r="A999" s="412"/>
      <c r="B999" s="192"/>
      <c r="C999" s="192"/>
      <c r="D999" s="440"/>
      <c r="E999" s="190"/>
      <c r="F999" s="185"/>
      <c r="G999" s="1"/>
      <c r="H999" s="458"/>
      <c r="I999" s="459"/>
      <c r="J999" s="428"/>
      <c r="K999" s="428"/>
      <c r="L999" s="420"/>
    </row>
    <row r="1000" spans="1:12">
      <c r="A1000" s="438"/>
      <c r="B1000" s="1"/>
      <c r="C1000" s="1"/>
      <c r="D1000" s="440"/>
      <c r="E1000" s="1"/>
      <c r="F1000" s="185"/>
      <c r="G1000" s="1"/>
      <c r="H1000" s="458"/>
      <c r="I1000" s="459"/>
      <c r="J1000" s="1"/>
      <c r="K1000" s="1"/>
      <c r="L1000" s="420"/>
    </row>
    <row r="1001" spans="1:12">
      <c r="A1001" s="438"/>
      <c r="D1001" s="440"/>
      <c r="E1001" s="1"/>
      <c r="F1001" s="185"/>
      <c r="G1001" s="184"/>
      <c r="L1001" s="420"/>
    </row>
    <row r="1002" spans="1:12" ht="12.75">
      <c r="A1002" s="416"/>
      <c r="B1002" s="192"/>
      <c r="C1002" s="192"/>
      <c r="D1002" s="440"/>
      <c r="E1002" s="190"/>
      <c r="F1002" s="185"/>
      <c r="G1002" s="184"/>
      <c r="I1002" s="184"/>
      <c r="J1002" s="184"/>
      <c r="K1002" s="119"/>
      <c r="L1002" s="420"/>
    </row>
    <row r="1003" spans="1:12" ht="12.75">
      <c r="A1003" s="192"/>
      <c r="B1003" s="192"/>
      <c r="C1003" s="192"/>
      <c r="D1003" s="191"/>
      <c r="E1003" s="190"/>
      <c r="F1003" s="185"/>
      <c r="G1003" s="184"/>
      <c r="H1003" s="188"/>
      <c r="I1003" s="189"/>
      <c r="J1003" s="428"/>
      <c r="K1003" s="428"/>
      <c r="L1003" s="420"/>
    </row>
    <row r="1004" spans="1:12" ht="12.75">
      <c r="A1004" s="412"/>
      <c r="B1004" s="1"/>
      <c r="C1004" s="1"/>
      <c r="D1004" s="409"/>
      <c r="E1004" s="1"/>
      <c r="F1004" s="185"/>
      <c r="G1004" s="1"/>
      <c r="I1004" s="188"/>
      <c r="K1004" s="1"/>
      <c r="L1004" s="420"/>
    </row>
    <row r="1005" spans="1:12">
      <c r="A1005" s="438"/>
      <c r="B1005" s="1"/>
      <c r="C1005" s="1"/>
      <c r="D1005" s="410"/>
      <c r="E1005" s="1"/>
      <c r="F1005" s="185"/>
      <c r="G1005" s="1"/>
      <c r="H1005" s="1"/>
      <c r="K1005" s="1"/>
      <c r="L1005" s="420"/>
    </row>
    <row r="1006" spans="1:12">
      <c r="A1006" s="438"/>
      <c r="B1006" s="1"/>
      <c r="C1006" s="1"/>
      <c r="D1006" s="410"/>
      <c r="E1006" s="1"/>
      <c r="F1006" s="185"/>
      <c r="G1006" s="184"/>
      <c r="H1006" s="1"/>
      <c r="J1006" s="1"/>
      <c r="K1006" s="1"/>
      <c r="L1006" s="420"/>
    </row>
    <row r="1007" spans="1:12">
      <c r="A1007" s="416"/>
      <c r="B1007" s="1"/>
      <c r="C1007" s="1"/>
      <c r="D1007" s="410"/>
      <c r="E1007" s="1"/>
      <c r="F1007" s="185"/>
      <c r="G1007" s="184"/>
      <c r="H1007" s="187"/>
      <c r="I1007" s="184"/>
      <c r="J1007" s="1"/>
      <c r="K1007" s="1"/>
      <c r="L1007" s="420"/>
    </row>
    <row r="1008" spans="1:12" ht="12.75">
      <c r="A1008" s="186"/>
      <c r="B1008" s="1"/>
      <c r="C1008" s="1"/>
      <c r="D1008" s="411"/>
      <c r="E1008" s="1"/>
      <c r="F1008" s="185"/>
      <c r="G1008" s="184"/>
      <c r="H1008" s="56"/>
      <c r="I1008" s="1"/>
      <c r="J1008" s="1"/>
      <c r="K1008" s="119"/>
      <c r="L1008" s="420"/>
    </row>
    <row r="1009" spans="1:12" ht="30">
      <c r="A1009" s="1"/>
      <c r="B1009" s="149"/>
      <c r="C1009" s="149"/>
      <c r="D1009" s="183"/>
      <c r="E1009" s="149"/>
      <c r="F1009" s="149"/>
      <c r="G1009" s="150"/>
      <c r="H1009" s="174"/>
      <c r="I1009" s="150"/>
      <c r="J1009" s="150"/>
      <c r="K1009" s="1"/>
      <c r="L1009" s="420"/>
    </row>
  </sheetData>
  <mergeCells count="576">
    <mergeCell ref="D1:E1"/>
    <mergeCell ref="D2:F2"/>
    <mergeCell ref="D3:E3"/>
    <mergeCell ref="J3:L3"/>
    <mergeCell ref="G5:I5"/>
    <mergeCell ref="D8:E8"/>
    <mergeCell ref="H8:I8"/>
    <mergeCell ref="L13:L74"/>
    <mergeCell ref="A19:A24"/>
    <mergeCell ref="D19:D24"/>
    <mergeCell ref="J23:K23"/>
    <mergeCell ref="A27:A31"/>
    <mergeCell ref="B27:B31"/>
    <mergeCell ref="G11:G12"/>
    <mergeCell ref="H11:H12"/>
    <mergeCell ref="I11:I12"/>
    <mergeCell ref="J11:J12"/>
    <mergeCell ref="K11:K12"/>
    <mergeCell ref="L11:L12"/>
    <mergeCell ref="A11:A12"/>
    <mergeCell ref="B11:B12"/>
    <mergeCell ref="C11:C12"/>
    <mergeCell ref="D11:D12"/>
    <mergeCell ref="E11:E12"/>
    <mergeCell ref="F11:F12"/>
    <mergeCell ref="C27:C31"/>
    <mergeCell ref="D27:D31"/>
    <mergeCell ref="J32:K32"/>
    <mergeCell ref="A34:C38"/>
    <mergeCell ref="D34:D38"/>
    <mergeCell ref="J37:K37"/>
    <mergeCell ref="A13:A17"/>
    <mergeCell ref="B13:B17"/>
    <mergeCell ref="C13:C17"/>
    <mergeCell ref="D13:D17"/>
    <mergeCell ref="A61:C65"/>
    <mergeCell ref="D61:D65"/>
    <mergeCell ref="D69:E69"/>
    <mergeCell ref="D70:F70"/>
    <mergeCell ref="D71:E71"/>
    <mergeCell ref="G73:I73"/>
    <mergeCell ref="A41:C45"/>
    <mergeCell ref="D41:D45"/>
    <mergeCell ref="A47:A53"/>
    <mergeCell ref="D47:D53"/>
    <mergeCell ref="A55:A59"/>
    <mergeCell ref="D55:D59"/>
    <mergeCell ref="K78:K79"/>
    <mergeCell ref="L78:L79"/>
    <mergeCell ref="A80:C86"/>
    <mergeCell ref="D80:D86"/>
    <mergeCell ref="L80:L146"/>
    <mergeCell ref="A88:A92"/>
    <mergeCell ref="D88:D92"/>
    <mergeCell ref="A94:A99"/>
    <mergeCell ref="D76:E76"/>
    <mergeCell ref="H76:I76"/>
    <mergeCell ref="A78:A79"/>
    <mergeCell ref="B78:B79"/>
    <mergeCell ref="C78:C79"/>
    <mergeCell ref="D78:D79"/>
    <mergeCell ref="E78:E79"/>
    <mergeCell ref="F78:F79"/>
    <mergeCell ref="G78:G79"/>
    <mergeCell ref="H78:H79"/>
    <mergeCell ref="D94:D99"/>
    <mergeCell ref="A101:A107"/>
    <mergeCell ref="D101:D107"/>
    <mergeCell ref="A109:A113"/>
    <mergeCell ref="D109:D113"/>
    <mergeCell ref="A115:C120"/>
    <mergeCell ref="D115:D120"/>
    <mergeCell ref="I78:I79"/>
    <mergeCell ref="J78:J79"/>
    <mergeCell ref="A141:C146"/>
    <mergeCell ref="D141:D146"/>
    <mergeCell ref="D156:E156"/>
    <mergeCell ref="D157:F157"/>
    <mergeCell ref="D158:E158"/>
    <mergeCell ref="G160:I160"/>
    <mergeCell ref="A122:C126"/>
    <mergeCell ref="D122:D126"/>
    <mergeCell ref="A128:C132"/>
    <mergeCell ref="D128:D132"/>
    <mergeCell ref="E130:F130"/>
    <mergeCell ref="A134:C139"/>
    <mergeCell ref="D134:D139"/>
    <mergeCell ref="L166:L167"/>
    <mergeCell ref="A168:C173"/>
    <mergeCell ref="D168:D173"/>
    <mergeCell ref="L168:L221"/>
    <mergeCell ref="J173:K173"/>
    <mergeCell ref="A175:A180"/>
    <mergeCell ref="D175:D180"/>
    <mergeCell ref="D163:E163"/>
    <mergeCell ref="H163:I163"/>
    <mergeCell ref="A166:A167"/>
    <mergeCell ref="B166:B167"/>
    <mergeCell ref="C166:C167"/>
    <mergeCell ref="D166:D167"/>
    <mergeCell ref="E166:E167"/>
    <mergeCell ref="F166:F167"/>
    <mergeCell ref="G166:G167"/>
    <mergeCell ref="H166:H167"/>
    <mergeCell ref="A182:C186"/>
    <mergeCell ref="D182:D186"/>
    <mergeCell ref="A188:A193"/>
    <mergeCell ref="D188:D193"/>
    <mergeCell ref="A195:A199"/>
    <mergeCell ref="D195:D199"/>
    <mergeCell ref="I166:I167"/>
    <mergeCell ref="J166:J167"/>
    <mergeCell ref="K166:K167"/>
    <mergeCell ref="A215:A220"/>
    <mergeCell ref="D215:D220"/>
    <mergeCell ref="J219:K219"/>
    <mergeCell ref="D229:E229"/>
    <mergeCell ref="D230:F230"/>
    <mergeCell ref="D231:E231"/>
    <mergeCell ref="J199:K199"/>
    <mergeCell ref="A201:C205"/>
    <mergeCell ref="D201:D205"/>
    <mergeCell ref="A207:A213"/>
    <mergeCell ref="D207:D213"/>
    <mergeCell ref="J214:K214"/>
    <mergeCell ref="K238:K239"/>
    <mergeCell ref="L238:L239"/>
    <mergeCell ref="A240:C246"/>
    <mergeCell ref="D240:D246"/>
    <mergeCell ref="L240:L285"/>
    <mergeCell ref="J244:K244"/>
    <mergeCell ref="A248:A252"/>
    <mergeCell ref="G233:I233"/>
    <mergeCell ref="D236:E236"/>
    <mergeCell ref="H236:I236"/>
    <mergeCell ref="A238:A239"/>
    <mergeCell ref="B238:B239"/>
    <mergeCell ref="C238:C239"/>
    <mergeCell ref="D238:D239"/>
    <mergeCell ref="E238:E239"/>
    <mergeCell ref="F238:F239"/>
    <mergeCell ref="G238:G239"/>
    <mergeCell ref="D248:D252"/>
    <mergeCell ref="A254:C258"/>
    <mergeCell ref="D254:D259"/>
    <mergeCell ref="I258:J258"/>
    <mergeCell ref="A260:C264"/>
    <mergeCell ref="D260:D264"/>
    <mergeCell ref="H238:H239"/>
    <mergeCell ref="I238:I239"/>
    <mergeCell ref="J238:J239"/>
    <mergeCell ref="D294:E294"/>
    <mergeCell ref="D295:F295"/>
    <mergeCell ref="D296:E296"/>
    <mergeCell ref="D297:E297"/>
    <mergeCell ref="G298:I298"/>
    <mergeCell ref="D301:E301"/>
    <mergeCell ref="H301:I301"/>
    <mergeCell ref="A266:C270"/>
    <mergeCell ref="D266:D270"/>
    <mergeCell ref="A272:C277"/>
    <mergeCell ref="D272:D277"/>
    <mergeCell ref="A279:C284"/>
    <mergeCell ref="D279:D284"/>
    <mergeCell ref="G304:G305"/>
    <mergeCell ref="H304:H305"/>
    <mergeCell ref="I304:I305"/>
    <mergeCell ref="J304:J305"/>
    <mergeCell ref="K304:K305"/>
    <mergeCell ref="L304:L305"/>
    <mergeCell ref="A304:A305"/>
    <mergeCell ref="B304:B305"/>
    <mergeCell ref="C304:C305"/>
    <mergeCell ref="D304:D305"/>
    <mergeCell ref="E304:E305"/>
    <mergeCell ref="F304:F305"/>
    <mergeCell ref="D334:D337"/>
    <mergeCell ref="A339:A344"/>
    <mergeCell ref="D339:D344"/>
    <mergeCell ref="D350:E350"/>
    <mergeCell ref="D351:F351"/>
    <mergeCell ref="D352:E352"/>
    <mergeCell ref="A306:C310"/>
    <mergeCell ref="D306:D310"/>
    <mergeCell ref="L306:L347"/>
    <mergeCell ref="A313:C318"/>
    <mergeCell ref="D313:D318"/>
    <mergeCell ref="A320:A325"/>
    <mergeCell ref="D320:D325"/>
    <mergeCell ref="A327:A332"/>
    <mergeCell ref="D327:D332"/>
    <mergeCell ref="A334:A337"/>
    <mergeCell ref="D353:E353"/>
    <mergeCell ref="G354:I354"/>
    <mergeCell ref="D357:E357"/>
    <mergeCell ref="H357:I357"/>
    <mergeCell ref="A359:A360"/>
    <mergeCell ref="B359:B360"/>
    <mergeCell ref="C359:C360"/>
    <mergeCell ref="D359:D360"/>
    <mergeCell ref="E359:E360"/>
    <mergeCell ref="F359:F360"/>
    <mergeCell ref="L361:L412"/>
    <mergeCell ref="A367:A371"/>
    <mergeCell ref="D367:D371"/>
    <mergeCell ref="A373:A376"/>
    <mergeCell ref="D373:D376"/>
    <mergeCell ref="A378:C383"/>
    <mergeCell ref="D378:D383"/>
    <mergeCell ref="J383:K383"/>
    <mergeCell ref="G359:G360"/>
    <mergeCell ref="H359:H360"/>
    <mergeCell ref="I359:I360"/>
    <mergeCell ref="J359:J360"/>
    <mergeCell ref="K359:K360"/>
    <mergeCell ref="L359:L360"/>
    <mergeCell ref="A385:A389"/>
    <mergeCell ref="D385:D389"/>
    <mergeCell ref="A391:A400"/>
    <mergeCell ref="D391:D400"/>
    <mergeCell ref="J398:K398"/>
    <mergeCell ref="A402:A405"/>
    <mergeCell ref="D402:D405"/>
    <mergeCell ref="J402:K402"/>
    <mergeCell ref="A361:C365"/>
    <mergeCell ref="D361:D365"/>
    <mergeCell ref="A429:A430"/>
    <mergeCell ref="B429:B430"/>
    <mergeCell ref="C429:C430"/>
    <mergeCell ref="D429:D430"/>
    <mergeCell ref="E429:E430"/>
    <mergeCell ref="F429:F430"/>
    <mergeCell ref="J406:K406"/>
    <mergeCell ref="A407:A410"/>
    <mergeCell ref="D407:D411"/>
    <mergeCell ref="D419:E419"/>
    <mergeCell ref="D420:F420"/>
    <mergeCell ref="D421:E421"/>
    <mergeCell ref="G429:G430"/>
    <mergeCell ref="H429:H430"/>
    <mergeCell ref="I429:I430"/>
    <mergeCell ref="J429:J430"/>
    <mergeCell ref="K429:K430"/>
    <mergeCell ref="L429:L430"/>
    <mergeCell ref="D422:E422"/>
    <mergeCell ref="G423:I423"/>
    <mergeCell ref="D426:E426"/>
    <mergeCell ref="H426:I426"/>
    <mergeCell ref="A431:C435"/>
    <mergeCell ref="D431:D435"/>
    <mergeCell ref="L431:L490"/>
    <mergeCell ref="A438:C443"/>
    <mergeCell ref="D438:D443"/>
    <mergeCell ref="J442:K442"/>
    <mergeCell ref="A445:A449"/>
    <mergeCell ref="D445:D449"/>
    <mergeCell ref="A451:A454"/>
    <mergeCell ref="D451:D454"/>
    <mergeCell ref="J480:K480"/>
    <mergeCell ref="J484:K484"/>
    <mergeCell ref="A485:A488"/>
    <mergeCell ref="D485:D489"/>
    <mergeCell ref="A456:C461"/>
    <mergeCell ref="D456:D461"/>
    <mergeCell ref="J461:K461"/>
    <mergeCell ref="A463:A467"/>
    <mergeCell ref="D463:D467"/>
    <mergeCell ref="A469:A478"/>
    <mergeCell ref="D469:D478"/>
    <mergeCell ref="J476:K476"/>
    <mergeCell ref="D496:E496"/>
    <mergeCell ref="D497:F497"/>
    <mergeCell ref="D498:E498"/>
    <mergeCell ref="D499:E499"/>
    <mergeCell ref="G500:I500"/>
    <mergeCell ref="D503:E503"/>
    <mergeCell ref="H503:I503"/>
    <mergeCell ref="A480:A483"/>
    <mergeCell ref="D480:D483"/>
    <mergeCell ref="G506:G507"/>
    <mergeCell ref="H506:H507"/>
    <mergeCell ref="I506:I507"/>
    <mergeCell ref="J506:J507"/>
    <mergeCell ref="K506:K507"/>
    <mergeCell ref="L506:L507"/>
    <mergeCell ref="A506:A507"/>
    <mergeCell ref="B506:B507"/>
    <mergeCell ref="C506:C507"/>
    <mergeCell ref="D506:D507"/>
    <mergeCell ref="E506:E507"/>
    <mergeCell ref="F506:F507"/>
    <mergeCell ref="A508:C512"/>
    <mergeCell ref="D508:D512"/>
    <mergeCell ref="L508:L567"/>
    <mergeCell ref="A515:C520"/>
    <mergeCell ref="D515:D520"/>
    <mergeCell ref="J519:K519"/>
    <mergeCell ref="A522:A526"/>
    <mergeCell ref="D522:D526"/>
    <mergeCell ref="A528:A531"/>
    <mergeCell ref="D528:D531"/>
    <mergeCell ref="J557:K557"/>
    <mergeCell ref="J561:K561"/>
    <mergeCell ref="A562:A565"/>
    <mergeCell ref="D562:D566"/>
    <mergeCell ref="A533:C538"/>
    <mergeCell ref="D533:D538"/>
    <mergeCell ref="J538:K538"/>
    <mergeCell ref="A540:A544"/>
    <mergeCell ref="D540:D544"/>
    <mergeCell ref="A546:A555"/>
    <mergeCell ref="D546:D555"/>
    <mergeCell ref="J553:K553"/>
    <mergeCell ref="D574:E574"/>
    <mergeCell ref="D575:F575"/>
    <mergeCell ref="D576:E576"/>
    <mergeCell ref="D577:E577"/>
    <mergeCell ref="G578:I578"/>
    <mergeCell ref="D581:E581"/>
    <mergeCell ref="H581:I581"/>
    <mergeCell ref="A557:A560"/>
    <mergeCell ref="D557:D560"/>
    <mergeCell ref="G584:G585"/>
    <mergeCell ref="H584:H585"/>
    <mergeCell ref="I584:I585"/>
    <mergeCell ref="J584:J585"/>
    <mergeCell ref="K584:K585"/>
    <mergeCell ref="L584:L585"/>
    <mergeCell ref="A584:A585"/>
    <mergeCell ref="B584:B585"/>
    <mergeCell ref="C584:C585"/>
    <mergeCell ref="D584:D585"/>
    <mergeCell ref="E584:E585"/>
    <mergeCell ref="F584:F585"/>
    <mergeCell ref="A586:C590"/>
    <mergeCell ref="D586:D590"/>
    <mergeCell ref="L586:L639"/>
    <mergeCell ref="A593:C598"/>
    <mergeCell ref="D593:D598"/>
    <mergeCell ref="J597:K597"/>
    <mergeCell ref="A600:A604"/>
    <mergeCell ref="D600:D604"/>
    <mergeCell ref="A606:A609"/>
    <mergeCell ref="D606:D609"/>
    <mergeCell ref="A635:A638"/>
    <mergeCell ref="D635:D638"/>
    <mergeCell ref="J635:K635"/>
    <mergeCell ref="J639:K639"/>
    <mergeCell ref="D645:E645"/>
    <mergeCell ref="D646:F646"/>
    <mergeCell ref="A611:C616"/>
    <mergeCell ref="D611:D616"/>
    <mergeCell ref="J616:K616"/>
    <mergeCell ref="A618:A622"/>
    <mergeCell ref="D618:D622"/>
    <mergeCell ref="A624:A633"/>
    <mergeCell ref="D624:D633"/>
    <mergeCell ref="J631:K631"/>
    <mergeCell ref="D647:E647"/>
    <mergeCell ref="D648:E648"/>
    <mergeCell ref="G649:I649"/>
    <mergeCell ref="D652:E652"/>
    <mergeCell ref="H652:I652"/>
    <mergeCell ref="A655:A656"/>
    <mergeCell ref="B655:B656"/>
    <mergeCell ref="C655:C656"/>
    <mergeCell ref="D655:D656"/>
    <mergeCell ref="E655:E656"/>
    <mergeCell ref="D676:D680"/>
    <mergeCell ref="A682:A691"/>
    <mergeCell ref="D682:D691"/>
    <mergeCell ref="J689:K689"/>
    <mergeCell ref="A693:A696"/>
    <mergeCell ref="D693:D696"/>
    <mergeCell ref="J693:K693"/>
    <mergeCell ref="L655:L656"/>
    <mergeCell ref="L657:L703"/>
    <mergeCell ref="A658:A662"/>
    <mergeCell ref="D658:D662"/>
    <mergeCell ref="A664:A667"/>
    <mergeCell ref="D664:D667"/>
    <mergeCell ref="A669:C674"/>
    <mergeCell ref="D669:D674"/>
    <mergeCell ref="J674:K674"/>
    <mergeCell ref="A676:A680"/>
    <mergeCell ref="F655:F656"/>
    <mergeCell ref="G655:G656"/>
    <mergeCell ref="H655:H656"/>
    <mergeCell ref="I655:I656"/>
    <mergeCell ref="J655:J656"/>
    <mergeCell ref="K655:K656"/>
    <mergeCell ref="A719:A720"/>
    <mergeCell ref="B719:B720"/>
    <mergeCell ref="C719:C720"/>
    <mergeCell ref="D719:D720"/>
    <mergeCell ref="E719:E720"/>
    <mergeCell ref="F719:F720"/>
    <mergeCell ref="J697:K697"/>
    <mergeCell ref="A698:A701"/>
    <mergeCell ref="D698:D702"/>
    <mergeCell ref="D709:E709"/>
    <mergeCell ref="D710:F710"/>
    <mergeCell ref="D711:E711"/>
    <mergeCell ref="G719:G720"/>
    <mergeCell ref="H719:H720"/>
    <mergeCell ref="I719:I720"/>
    <mergeCell ref="J719:J720"/>
    <mergeCell ref="K719:K720"/>
    <mergeCell ref="L719:L720"/>
    <mergeCell ref="D712:E712"/>
    <mergeCell ref="G713:I713"/>
    <mergeCell ref="D716:E716"/>
    <mergeCell ref="H716:I716"/>
    <mergeCell ref="A721:C725"/>
    <mergeCell ref="D721:D725"/>
    <mergeCell ref="L721:L792"/>
    <mergeCell ref="A728:C733"/>
    <mergeCell ref="D728:D733"/>
    <mergeCell ref="J732:K732"/>
    <mergeCell ref="A735:A739"/>
    <mergeCell ref="D735:D739"/>
    <mergeCell ref="A741:A745"/>
    <mergeCell ref="D741:D745"/>
    <mergeCell ref="A759:A762"/>
    <mergeCell ref="D759:D762"/>
    <mergeCell ref="E759:G759"/>
    <mergeCell ref="I759:K759"/>
    <mergeCell ref="E760:G761"/>
    <mergeCell ref="I760:K761"/>
    <mergeCell ref="J741:K741"/>
    <mergeCell ref="J745:K745"/>
    <mergeCell ref="A747:A751"/>
    <mergeCell ref="D747:D751"/>
    <mergeCell ref="A753:A757"/>
    <mergeCell ref="D753:D757"/>
    <mergeCell ref="J784:K784"/>
    <mergeCell ref="A788:A791"/>
    <mergeCell ref="D788:D791"/>
    <mergeCell ref="J788:K788"/>
    <mergeCell ref="D797:E797"/>
    <mergeCell ref="D798:F798"/>
    <mergeCell ref="A764:C769"/>
    <mergeCell ref="D764:D769"/>
    <mergeCell ref="A771:A775"/>
    <mergeCell ref="D771:D775"/>
    <mergeCell ref="A777:A786"/>
    <mergeCell ref="D777:D786"/>
    <mergeCell ref="D799:E799"/>
    <mergeCell ref="D800:E800"/>
    <mergeCell ref="G801:I801"/>
    <mergeCell ref="D804:E804"/>
    <mergeCell ref="H804:I804"/>
    <mergeCell ref="A807:A808"/>
    <mergeCell ref="B807:B808"/>
    <mergeCell ref="C807:C808"/>
    <mergeCell ref="D807:D808"/>
    <mergeCell ref="E807:E808"/>
    <mergeCell ref="L807:L808"/>
    <mergeCell ref="A809:C813"/>
    <mergeCell ref="D809:D813"/>
    <mergeCell ref="L809:L868"/>
    <mergeCell ref="A816:C821"/>
    <mergeCell ref="D816:D821"/>
    <mergeCell ref="J820:K820"/>
    <mergeCell ref="A823:A827"/>
    <mergeCell ref="D823:D827"/>
    <mergeCell ref="J827:K827"/>
    <mergeCell ref="F807:F808"/>
    <mergeCell ref="G807:G808"/>
    <mergeCell ref="H807:H808"/>
    <mergeCell ref="I807:I808"/>
    <mergeCell ref="J807:J808"/>
    <mergeCell ref="K807:K808"/>
    <mergeCell ref="A847:A856"/>
    <mergeCell ref="D847:D856"/>
    <mergeCell ref="J854:K854"/>
    <mergeCell ref="A858:A861"/>
    <mergeCell ref="D858:D861"/>
    <mergeCell ref="J858:K858"/>
    <mergeCell ref="A829:A832"/>
    <mergeCell ref="D829:D832"/>
    <mergeCell ref="D906:D909"/>
    <mergeCell ref="A834:C839"/>
    <mergeCell ref="D834:D839"/>
    <mergeCell ref="J838:K838"/>
    <mergeCell ref="A841:A845"/>
    <mergeCell ref="D841:D845"/>
    <mergeCell ref="A884:A885"/>
    <mergeCell ref="B884:B885"/>
    <mergeCell ref="C884:C885"/>
    <mergeCell ref="D884:D885"/>
    <mergeCell ref="E884:E885"/>
    <mergeCell ref="F884:F885"/>
    <mergeCell ref="J862:K862"/>
    <mergeCell ref="A863:A866"/>
    <mergeCell ref="D863:D867"/>
    <mergeCell ref="D874:E874"/>
    <mergeCell ref="D875:F875"/>
    <mergeCell ref="D876:E876"/>
    <mergeCell ref="G884:G885"/>
    <mergeCell ref="H884:H885"/>
    <mergeCell ref="I884:I885"/>
    <mergeCell ref="J884:J885"/>
    <mergeCell ref="K884:K885"/>
    <mergeCell ref="K961:K962"/>
    <mergeCell ref="L884:L885"/>
    <mergeCell ref="D877:E877"/>
    <mergeCell ref="G878:I878"/>
    <mergeCell ref="D881:E881"/>
    <mergeCell ref="H881:I881"/>
    <mergeCell ref="A886:C890"/>
    <mergeCell ref="D886:D890"/>
    <mergeCell ref="L886:L945"/>
    <mergeCell ref="A893:C898"/>
    <mergeCell ref="D893:D898"/>
    <mergeCell ref="J897:K897"/>
    <mergeCell ref="A900:A904"/>
    <mergeCell ref="D900:D904"/>
    <mergeCell ref="J904:K904"/>
    <mergeCell ref="A906:A909"/>
    <mergeCell ref="A924:A933"/>
    <mergeCell ref="D924:D933"/>
    <mergeCell ref="J931:K931"/>
    <mergeCell ref="A935:A938"/>
    <mergeCell ref="D935:D938"/>
    <mergeCell ref="H935:I935"/>
    <mergeCell ref="J935:K935"/>
    <mergeCell ref="H936:I936"/>
    <mergeCell ref="J995:K995"/>
    <mergeCell ref="A999:A1002"/>
    <mergeCell ref="D999:D1002"/>
    <mergeCell ref="A911:C916"/>
    <mergeCell ref="D911:D916"/>
    <mergeCell ref="J915:K915"/>
    <mergeCell ref="A918:A922"/>
    <mergeCell ref="D918:D922"/>
    <mergeCell ref="A961:A962"/>
    <mergeCell ref="B961:B962"/>
    <mergeCell ref="C961:C962"/>
    <mergeCell ref="D961:D962"/>
    <mergeCell ref="E961:E962"/>
    <mergeCell ref="F961:F962"/>
    <mergeCell ref="J939:K939"/>
    <mergeCell ref="A940:A943"/>
    <mergeCell ref="D940:D944"/>
    <mergeCell ref="D951:E951"/>
    <mergeCell ref="D952:F952"/>
    <mergeCell ref="D953:E953"/>
    <mergeCell ref="G961:G962"/>
    <mergeCell ref="H961:H962"/>
    <mergeCell ref="I961:I962"/>
    <mergeCell ref="J961:J962"/>
    <mergeCell ref="H999:I999"/>
    <mergeCell ref="J999:K999"/>
    <mergeCell ref="H1000:I1000"/>
    <mergeCell ref="L961:L962"/>
    <mergeCell ref="D954:E954"/>
    <mergeCell ref="G955:I955"/>
    <mergeCell ref="D958:E958"/>
    <mergeCell ref="H958:I958"/>
    <mergeCell ref="A963:C967"/>
    <mergeCell ref="D963:D967"/>
    <mergeCell ref="L963:L1009"/>
    <mergeCell ref="A970:C975"/>
    <mergeCell ref="D970:D975"/>
    <mergeCell ref="J974:K974"/>
    <mergeCell ref="A977:A981"/>
    <mergeCell ref="D977:D981"/>
    <mergeCell ref="J981:K981"/>
    <mergeCell ref="A983:A986"/>
    <mergeCell ref="J1003:K1003"/>
    <mergeCell ref="A1004:A1007"/>
    <mergeCell ref="D1004:D1008"/>
    <mergeCell ref="D983:D986"/>
    <mergeCell ref="A988:A997"/>
    <mergeCell ref="D988:D997"/>
  </mergeCells>
  <printOptions horizontalCentered="1"/>
  <pageMargins left="0" right="0" top="0" bottom="0" header="0" footer="0"/>
  <pageSetup scale="42" orientation="landscape" horizontalDpi="300" verticalDpi="300" r:id="rId1"/>
  <rowBreaks count="13" manualBreakCount="13">
    <brk id="68" max="16383" man="1"/>
    <brk id="155" max="16383" man="1"/>
    <brk id="228" max="16383" man="1"/>
    <brk id="293" max="16383" man="1"/>
    <brk id="349" max="16383" man="1"/>
    <brk id="418" max="16383" man="1"/>
    <brk id="495" max="16383" man="1"/>
    <brk id="573" max="16383" man="1"/>
    <brk id="644" max="16383" man="1"/>
    <brk id="708" max="16383" man="1"/>
    <brk id="796" max="16383" man="1"/>
    <brk id="873" max="16383" man="1"/>
    <brk id="9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PARQUE GASTELUM</vt:lpstr>
      <vt:lpstr>caled</vt:lpstr>
      <vt:lpstr>GENERADORES</vt:lpstr>
      <vt:lpstr>GENERADORES PARQUE</vt:lpstr>
      <vt:lpstr>caled!Área_de_impresión</vt:lpstr>
      <vt:lpstr>GENERADORES!Área_de_impresión</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Jorge Vargas</cp:lastModifiedBy>
  <cp:lastPrinted>2019-10-10T16:17:41Z</cp:lastPrinted>
  <dcterms:created xsi:type="dcterms:W3CDTF">2019-10-07T20:04:13Z</dcterms:created>
  <dcterms:modified xsi:type="dcterms:W3CDTF">2021-04-16T20:33:23Z</dcterms:modified>
</cp:coreProperties>
</file>